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X:\ZIIN\MAUS\OS gada veidlapu dati\Veidlapu paraugi\2025\"/>
    </mc:Choice>
  </mc:AlternateContent>
  <xr:revisionPtr revIDLastSave="0" documentId="13_ncr:1_{688063AD-5630-4907-AEAB-EF5AA1E1AA27}" xr6:coauthVersionLast="47" xr6:coauthVersionMax="47" xr10:uidLastSave="{00000000-0000-0000-0000-000000000000}"/>
  <bookViews>
    <workbookView xWindow="38910" yWindow="1290" windowWidth="23595" windowHeight="14085" xr2:uid="{00000000-000D-0000-FFFF-FFFF00000000}"/>
  </bookViews>
  <sheets>
    <sheet name="Razotaju veidlapa" sheetId="4" r:id="rId1"/>
    <sheet name="Aprekini" sheetId="5" state="veryHidden" r:id="rId2"/>
    <sheet name="DatuTabula" sheetId="6" state="veryHidden" r:id="rId3"/>
  </sheets>
  <externalReferences>
    <externalReference r:id="rId4"/>
  </externalReferences>
  <definedNames>
    <definedName name="_xlnm._FilterDatabase" localSheetId="1" hidden="1">Aprekini!$D$3:$D$884</definedName>
    <definedName name="_xlnm._FilterDatabase" localSheetId="0" hidden="1">'Razotaju veidlapa'!$O$6:$O$35</definedName>
    <definedName name="ExternalData_1" localSheetId="1" hidden="1">Aprekini!$E$3:$R$35</definedName>
    <definedName name="Klienti">[1]!Table3[#Data]</definedName>
    <definedName name="_xlnm.Print_Area" localSheetId="0">'Razotaju veidlapa'!$A$1:$I$91</definedName>
    <definedName name="_xlnm.Print_Titles" localSheetId="0">'Razotaju veidlapa'!$32:$33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4" i="6" l="1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G4" i="6"/>
  <c r="D4" i="6"/>
  <c r="A1" i="4"/>
  <c r="G65" i="4" l="1"/>
  <c r="G69" i="4"/>
  <c r="G64" i="4"/>
  <c r="G35" i="4"/>
  <c r="G39" i="4"/>
  <c r="G43" i="4"/>
  <c r="G47" i="4"/>
  <c r="G51" i="4"/>
  <c r="G55" i="4"/>
  <c r="H35" i="4"/>
  <c r="H39" i="4"/>
  <c r="H43" i="4"/>
  <c r="H47" i="4"/>
  <c r="H51" i="4"/>
  <c r="H55" i="4"/>
  <c r="F77" i="4"/>
  <c r="B4" i="5"/>
  <c r="B7" i="5" s="1" a="1"/>
  <c r="BE4" i="6"/>
  <c r="B4" i="6" l="1"/>
  <c r="H34" i="4"/>
  <c r="G34" i="4"/>
  <c r="G26" i="4"/>
  <c r="H28" i="4"/>
  <c r="G28" i="4"/>
  <c r="H27" i="4"/>
  <c r="H26" i="4"/>
  <c r="G27" i="4"/>
  <c r="B7" i="5"/>
  <c r="B13" i="5" s="1"/>
  <c r="B10" i="5" a="1"/>
  <c r="H25" i="4" l="1"/>
  <c r="G25" i="4"/>
  <c r="B10" i="5"/>
  <c r="B16" i="5" l="1"/>
  <c r="F15" i="4" l="1"/>
  <c r="J4" i="6"/>
  <c r="K4" i="6" s="1"/>
  <c r="F14" i="4"/>
  <c r="F18" i="4"/>
  <c r="F12" i="4"/>
  <c r="F17" i="4"/>
  <c r="B20" i="5"/>
  <c r="BC4" i="6"/>
  <c r="H19" i="4"/>
  <c r="H4" i="6" l="1"/>
  <c r="C4" i="6"/>
  <c r="I4" i="6"/>
  <c r="E4" i="6"/>
  <c r="F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Andis Seilis</author>
  </authors>
  <commentList>
    <comment ref="B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pirmā cipara pozīcija
</t>
        </r>
      </text>
    </comment>
    <comment ref="B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atrod pirmā necipara pozīciju virknē</t>
        </r>
      </text>
    </comment>
    <comment ref="B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Andis Seilis:</t>
        </r>
        <r>
          <rPr>
            <sz val="9"/>
            <color indexed="81"/>
            <rFont val="Tahoma"/>
            <family val="2"/>
          </rPr>
          <t xml:space="preserve">
jāpoieliek "a", lai neuztver kā datumus dažas vērtības</t>
        </r>
      </text>
    </comment>
    <comment ref="B16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Jāpieliek "xx", lai nemeklē pēc tukšuma, jo tad atradīs pirmo vērtību, kas ir tabulā.</t>
        </r>
      </text>
    </comment>
    <comment ref="B19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šo var dzēst, šīs formulas jāliek veidlapas laukos, lai aizpildās automātiski.</t>
        </r>
      </text>
    </comment>
    <comment ref="C22" authorId="1" shapeId="0" xr:uid="{00000000-0006-0000-0100-000006000000}">
      <text>
        <r>
          <rPr>
            <b/>
            <sz val="9"/>
            <color indexed="81"/>
            <rFont val="Tahoma"/>
            <family val="2"/>
            <charset val="186"/>
          </rPr>
          <t xml:space="preserve">Andis Seilis:
</t>
        </r>
        <r>
          <rPr>
            <sz val="9"/>
            <color indexed="81"/>
            <rFont val="Tahoma"/>
            <family val="2"/>
            <charset val="186"/>
          </rPr>
          <t>šī pati vērtība (vizuāli nav redzama) par to vai klients piekrīt datu publiskošanai vai nē ir arī pirmās lapas A1 šūnā - lai ērtāk atutomātiski apkopot datus.</t>
        </r>
      </text>
    </comment>
  </commentList>
</comments>
</file>

<file path=xl/sharedStrings.xml><?xml version="1.0" encoding="utf-8"?>
<sst xmlns="http://schemas.openxmlformats.org/spreadsheetml/2006/main" count="500" uniqueCount="354">
  <si>
    <t>Rādītāja nosaukums</t>
  </si>
  <si>
    <t>Rindas kods</t>
  </si>
  <si>
    <t>A</t>
  </si>
  <si>
    <t>B</t>
  </si>
  <si>
    <t>pārējās preces</t>
  </si>
  <si>
    <t>2. Realizācijas apgrozījums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</si>
  <si>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</si>
  <si>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</si>
  <si>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</si>
  <si>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</si>
  <si>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</si>
  <si>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</si>
  <si>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1.5.</t>
  </si>
  <si>
    <t>1.7.</t>
  </si>
  <si>
    <t>tālrunis</t>
  </si>
  <si>
    <t>e-pasta adrese</t>
  </si>
  <si>
    <t>1. Informācija par iesniedzēju</t>
  </si>
  <si>
    <t>Zāļu valsts aģentūrai</t>
  </si>
  <si>
    <t>(vārds, uzvārds, paraksts*)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</si>
  <si>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</si>
  <si>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</si>
  <si>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</si>
  <si>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>Pārskata periods:</t>
  </si>
  <si>
    <t>gads</t>
  </si>
  <si>
    <t>lietotāja ievadītais lic. nr.:</t>
  </si>
  <si>
    <t>pirmā cipara pozīcija (CSE):</t>
  </si>
  <si>
    <t>pirmā necipara pozīcija (CSE):</t>
  </si>
  <si>
    <t>virkne sākot no pirmā cipara:</t>
  </si>
  <si>
    <t>magnum@magnum.lv</t>
  </si>
  <si>
    <t>meklē aptieku, kuram lic. nr. atbilst pirmā nepārtrauktā ciparu virkne:</t>
  </si>
  <si>
    <t>izvilkta pirmā nepārtrauktā ciparu virkne:</t>
  </si>
  <si>
    <t>Sabiedrība ar ierobežotu atbildību “HOMEOPĀTIJA”</t>
  </si>
  <si>
    <t>lietotāja atzīme vai piekrīt publiskoš.:</t>
  </si>
  <si>
    <t>PĀRSKATS PAR ZĀĻU RAŽOTĀJA DARBĪBU</t>
  </si>
  <si>
    <t>Iesniedz zāļu ražotāji</t>
  </si>
  <si>
    <t>1.4.</t>
  </si>
  <si>
    <t>1.6.</t>
  </si>
  <si>
    <t>ražošanas uzņēmuma nosaukums</t>
  </si>
  <si>
    <t>licences numurs zāļu vai pētāmo zāļu ražošanai vai importēšanai no trešajām valstīm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</si>
  <si>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</si>
  <si>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aktīvās un citas vielas</t>
  </si>
  <si>
    <t>medikamenti</t>
  </si>
  <si>
    <t>3. Realizēts Latvijas Republikā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</si>
  <si>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</si>
  <si>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</si>
  <si>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</si>
  <si>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</si>
  <si>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</si>
  <si>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</si>
  <si>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</si>
  <si>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</si>
  <si>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</si>
  <si>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</si>
  <si>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</si>
  <si>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</si>
  <si>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</si>
  <si>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</si>
  <si>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Jā, piekrītu</t>
  </si>
  <si>
    <t>Nē, nepiekrītu</t>
  </si>
  <si>
    <t>5. Piekrītu sniegto datu publiskošanai:</t>
  </si>
  <si>
    <t>6. Apliecinu, ka visa norādītā informācija ir pilnīga un patiesa</t>
  </si>
  <si>
    <t>Komersants vai saimnieciskās darbības veicējs:</t>
  </si>
  <si>
    <t>R-30/7</t>
  </si>
  <si>
    <t>RPN-21/8</t>
  </si>
  <si>
    <t>RP-08/6</t>
  </si>
  <si>
    <t>Akciju sabiedrība “GRINDEKS” zāļu ražošanas uzņēmums</t>
  </si>
  <si>
    <t>Akciju sabiedrība "Kalceks" zāļu ražošanas uzņēmums</t>
  </si>
  <si>
    <t>AS "RECIPE PLUS" zāļu ražošanas uzņēmums</t>
  </si>
  <si>
    <t>AS “RĪGAS FARMACEITISKĀ FABRIKA” zāļu ražošanas uzņēmums</t>
  </si>
  <si>
    <t>Sabiedrība ar ierobežotu atbildību “TAMRO” zāļu ražošanas uzņēmums</t>
  </si>
  <si>
    <t>Sabiedrības ar ierobežotu atbildību "PHARMIDEA" zāļu ražošanas uzņēmums</t>
  </si>
  <si>
    <t>Sabiedrība ar ierobežotu atbildību "Roche Latvija" zāļu ražošanas uzņēmums</t>
  </si>
  <si>
    <t>Sabiedrība ar ierobežotu atbildību “BALTIJAS TERAPEITISKAIS SERVISS” zāļu ražošanas uzņēmums</t>
  </si>
  <si>
    <t>Sabiedrība ar ierobežotu atbildību “ELPIS” zāļu ražošanas uzņēmums</t>
  </si>
  <si>
    <t>Sabiedrība ar ierobežotu atbildību “ELVIM” zāļu ražošanas uzņēmums</t>
  </si>
  <si>
    <t>Sabiedrība ar ierobežotu atbildību “HOMEOPĀTIJA” zāļu ražošanas uzņēmums</t>
  </si>
  <si>
    <t>Sabiedrība ar ierobežotu atbildību “LMP” zāļu ražošanas uzņēmums</t>
  </si>
  <si>
    <t>Sabiedrība ar ierobežotu atbildību farmaceitiskā firma “ANISS” zāļu ražošanas uzņēmums</t>
  </si>
  <si>
    <t>SIA "AG FARM BALTIC" zāļu ražošanas uzņēmums</t>
  </si>
  <si>
    <t>SIA "Ingen Pharma" zāļu ražošanas uzņēmums</t>
  </si>
  <si>
    <t>SIA "Novartis Baltics" zāļu ražošanas uzņēmums</t>
  </si>
  <si>
    <t>SIA “JELGAVFARM” zāļu ražošanas uzņēmums</t>
  </si>
  <si>
    <t>SIA “SILVANOLS” zāļu ražošanas uzņēmums</t>
  </si>
  <si>
    <t>SIA “UNIFARMA” zāļu ražošanas uzņēmums</t>
  </si>
  <si>
    <t>40003068518</t>
  </si>
  <si>
    <t>40003034935</t>
  </si>
  <si>
    <t>40003059981</t>
  </si>
  <si>
    <t>40003007246</t>
  </si>
  <si>
    <t>40003234547</t>
  </si>
  <si>
    <t>40003000765</t>
  </si>
  <si>
    <t>40003133428</t>
  </si>
  <si>
    <t>40003640212</t>
  </si>
  <si>
    <t>40003791173</t>
  </si>
  <si>
    <t>40003731032</t>
  </si>
  <si>
    <t>40003174110</t>
  </si>
  <si>
    <t>40103114438</t>
  </si>
  <si>
    <t>40103040641</t>
  </si>
  <si>
    <t>50003294571</t>
  </si>
  <si>
    <t>40103046409</t>
  </si>
  <si>
    <t>40003060393</t>
  </si>
  <si>
    <t>40103098468</t>
  </si>
  <si>
    <t>40103731414</t>
  </si>
  <si>
    <t>50003883291</t>
  </si>
  <si>
    <t>40103366338</t>
  </si>
  <si>
    <t>40203071239</t>
  </si>
  <si>
    <t>41703004826</t>
  </si>
  <si>
    <t>50003199991</t>
  </si>
  <si>
    <t>40003233170</t>
  </si>
  <si>
    <t>40003472521</t>
  </si>
  <si>
    <t>info@recipe.lv</t>
  </si>
  <si>
    <t>jelgavfarm@apollo.lv</t>
  </si>
  <si>
    <t>provisor@elpis.lv</t>
  </si>
  <si>
    <t>info@lmp.lv</t>
  </si>
  <si>
    <t>rff@rff.lv</t>
  </si>
  <si>
    <t>riga.info_latvia@roche.com</t>
  </si>
  <si>
    <t>andaozolina@inbox.lv</t>
  </si>
  <si>
    <t>info@unifarma.lv</t>
  </si>
  <si>
    <t>info@aniss.lv</t>
  </si>
  <si>
    <t>ag.farm@inbox.lv</t>
  </si>
  <si>
    <t>pharmidea@pharmidea.lv</t>
  </si>
  <si>
    <t>info@astralogisticltd.lv</t>
  </si>
  <si>
    <t>info@ingenpharma.eu</t>
  </si>
  <si>
    <t>info@abcpharma.lv</t>
  </si>
  <si>
    <t>info.latvia@novartis.com, qa.baltics@novartis.com</t>
  </si>
  <si>
    <t>AS "RECIPE PLUS"</t>
  </si>
  <si>
    <t>Akciju sabiedrība “GRINDEKS”</t>
  </si>
  <si>
    <t>Akciju sabiedrība “Kalceks”</t>
  </si>
  <si>
    <t>SIA “JELGAVFARM”</t>
  </si>
  <si>
    <t>Sabiedrība ar ierobežotu atbildību “ELPIS”</t>
  </si>
  <si>
    <t>Sabiedrība ar ierobežotu atbildību “LMP”</t>
  </si>
  <si>
    <t>AS “RĪGAS FARMACEITISKĀ FABRIKA”</t>
  </si>
  <si>
    <t>Sabiedrība ar ierobežotu atbildību “BALTIJAS TERAPEITISKAIS SERVISS”</t>
  </si>
  <si>
    <t>Sabiedrība ar ierobežotu atbildību "Roche Latvija"</t>
  </si>
  <si>
    <t>Sabiedrība ar ierobežotu atbildību “ELVIM”</t>
  </si>
  <si>
    <t>SIA “SILVANOLS”</t>
  </si>
  <si>
    <t>SIA “UNIFARMA”</t>
  </si>
  <si>
    <t>Sabiedrība ar ierobežotu atbildību farmaceitiskā firma “ANISS”</t>
  </si>
  <si>
    <t>SIA "AG FARM BALTIC"</t>
  </si>
  <si>
    <t>Sabiedrība ar ierobežotu atbildību "PHARMIDEA"</t>
  </si>
  <si>
    <t>Sabiedrība ar ierobežotu atbildību "ASTRA LOGISTIC Ltd."</t>
  </si>
  <si>
    <t>SIA "Ingen Pharma"</t>
  </si>
  <si>
    <t>SIA "ABC Pharma"</t>
  </si>
  <si>
    <t>SIA "Novartis Baltics"</t>
  </si>
  <si>
    <t>VALSTS STATISTIKAS PĀRSKATS</t>
  </si>
  <si>
    <t xml:space="preserve">līdz 1. februārim </t>
  </si>
  <si>
    <t>14. pielikums
Ministru kabineta
2018. gada 27. novembra
noteikumiem Nr. 720</t>
  </si>
  <si>
    <t>PLC_ID</t>
  </si>
  <si>
    <t>CODE</t>
  </si>
  <si>
    <t>HIST_STATUS</t>
  </si>
  <si>
    <t>R00032</t>
  </si>
  <si>
    <t>R00041</t>
  </si>
  <si>
    <t>R00004</t>
  </si>
  <si>
    <t>R00045</t>
  </si>
  <si>
    <t>R00052</t>
  </si>
  <si>
    <t>R00006</t>
  </si>
  <si>
    <t>R00028</t>
  </si>
  <si>
    <t>R00015</t>
  </si>
  <si>
    <t>R00018</t>
  </si>
  <si>
    <t>R00019</t>
  </si>
  <si>
    <t>R00014</t>
  </si>
  <si>
    <t>R00047</t>
  </si>
  <si>
    <t>R00051</t>
  </si>
  <si>
    <t>R00053</t>
  </si>
  <si>
    <t>LicencUnikCipar</t>
  </si>
  <si>
    <t>ZV_PHARM_OWNER.LEGAL_PERSON_OBJECTS.NAME</t>
  </si>
  <si>
    <t>ZV_ZR_OWNER.LEGAL_PERSONS(LPR_LPR_OWNER_ID).REG_NUM</t>
  </si>
  <si>
    <t>ZV_ZR_OWNER.LEGAL_PERSONS(LPR_LPR_OWNER_ID).NAME</t>
  </si>
  <si>
    <t>ZV_PHARM_OWNER.LEGAL_PERSON_OBJECTS.ZV_ZR_OWNER.ADDRESSES.PHONE</t>
  </si>
  <si>
    <t>E-pasti</t>
  </si>
  <si>
    <t>ZV_PHARM_OWNER.PHARM_LICENCE_STATUSES.IS_ACTIVE</t>
  </si>
  <si>
    <t>ZV_PHARM_OWNER.PHARM_LICENCE_STATUSES.NAME</t>
  </si>
  <si>
    <t>ZV_PHARM_OWNER.PHARM_LICENCE_TYPES.CODE</t>
  </si>
  <si>
    <t>ZV_PHARM_OWNER.PHARM_LICENCE_TYPES.NAME</t>
  </si>
  <si>
    <t>ZV_PHARM_OWNER.PHARM_LICENCE_TYPES.DESCRIPTION</t>
  </si>
  <si>
    <t>00027</t>
  </si>
  <si>
    <t>Spēkā esoša</t>
  </si>
  <si>
    <t>R</t>
  </si>
  <si>
    <t>Ražošana</t>
  </si>
  <si>
    <t>00016</t>
  </si>
  <si>
    <t>67040788</t>
  </si>
  <si>
    <t>00046</t>
  </si>
  <si>
    <t>67023900</t>
  </si>
  <si>
    <t>00036</t>
  </si>
  <si>
    <t>00008</t>
  </si>
  <si>
    <t>63022243</t>
  </si>
  <si>
    <t>00026</t>
  </si>
  <si>
    <t>00032</t>
  </si>
  <si>
    <t>67514388</t>
  </si>
  <si>
    <t>Zāļu (pētāmo zāļu) ražošana vai importēšana</t>
  </si>
  <si>
    <t>00045</t>
  </si>
  <si>
    <t>00004</t>
  </si>
  <si>
    <t>AFV</t>
  </si>
  <si>
    <t>Aktīvo farmaceitisko vielu ražošana</t>
  </si>
  <si>
    <t>00003</t>
  </si>
  <si>
    <t>67815842</t>
  </si>
  <si>
    <t>00021</t>
  </si>
  <si>
    <t>Sabiedrība ar ierobežotu atbildību “MAGNUM  MEDICAL” zāļu ražošanas uzņēmums</t>
  </si>
  <si>
    <t>Sabiedrība ar ierobežotu atbildību “MAGNUM  MEDICAL”</t>
  </si>
  <si>
    <t>67718700</t>
  </si>
  <si>
    <t>00033</t>
  </si>
  <si>
    <t>00030</t>
  </si>
  <si>
    <t>20025273</t>
  </si>
  <si>
    <t>00006</t>
  </si>
  <si>
    <t>00034</t>
  </si>
  <si>
    <t>00015</t>
  </si>
  <si>
    <t>67381170</t>
  </si>
  <si>
    <t>00042</t>
  </si>
  <si>
    <t>00017</t>
  </si>
  <si>
    <t>00035</t>
  </si>
  <si>
    <t>SIA “Oribalt Rīga” zāļu ražošanas uzņēmums</t>
  </si>
  <si>
    <t>SIA “Oribalt Rīga”</t>
  </si>
  <si>
    <t>371 67802450</t>
  </si>
  <si>
    <t>riga@oribalt.com</t>
  </si>
  <si>
    <t>00052</t>
  </si>
  <si>
    <t>Sabiedrība ar ierobežotu atbildību "ELME MESSER L"</t>
  </si>
  <si>
    <t>40003284675</t>
  </si>
  <si>
    <t>67355445</t>
  </si>
  <si>
    <t>67083205</t>
  </si>
  <si>
    <t>F</t>
  </si>
  <si>
    <t>00028</t>
  </si>
  <si>
    <t>67142829</t>
  </si>
  <si>
    <t>00019</t>
  </si>
  <si>
    <t>67450905</t>
  </si>
  <si>
    <t>offis@btsplazma.lv</t>
  </si>
  <si>
    <t>00053</t>
  </si>
  <si>
    <t>cilmessunas@ivfriga.eu</t>
  </si>
  <si>
    <t>00051</t>
  </si>
  <si>
    <t>67083320</t>
  </si>
  <si>
    <t>kalceks@kalceks.lv</t>
  </si>
  <si>
    <t>00018</t>
  </si>
  <si>
    <t>67013701</t>
  </si>
  <si>
    <t>00041</t>
  </si>
  <si>
    <t>67069889</t>
  </si>
  <si>
    <t>00047</t>
  </si>
  <si>
    <t>SIA "ABC Pharma" zāļu ražošanas uzņēmums</t>
  </si>
  <si>
    <t>00014</t>
  </si>
  <si>
    <t>Sabiedrība ar ierobežotu atbildību  “TAMRO”</t>
  </si>
  <si>
    <t>67067800</t>
  </si>
  <si>
    <t>info.lv@tamro.com</t>
  </si>
  <si>
    <t>67808449, 67808432</t>
  </si>
  <si>
    <t>hq@elvim.lv</t>
  </si>
  <si>
    <t>R00027</t>
  </si>
  <si>
    <t xml:space="preserve">67111117 </t>
  </si>
  <si>
    <t>Sabiedrība ar ierobežotu atbildību "ASTRA LOGISTIC Ltd." zāļu ražošanas uzņēmums</t>
  </si>
  <si>
    <t>R00042</t>
  </si>
  <si>
    <t>R00016</t>
  </si>
  <si>
    <t>R00017</t>
  </si>
  <si>
    <t>Linde Gas SIA zāļu ražošanas uzņēmums</t>
  </si>
  <si>
    <t>Linde Gas SIA</t>
  </si>
  <si>
    <t>R00046</t>
  </si>
  <si>
    <t>Sabiedrība ar ierobežotu atbildību "ELME MESSER L" zāļu ražošanas uzņēmums</t>
  </si>
  <si>
    <t>info@elmemesser.lv</t>
  </si>
  <si>
    <t>R00026</t>
  </si>
  <si>
    <t>R00035</t>
  </si>
  <si>
    <t>00055</t>
  </si>
  <si>
    <t>SIA Wogen Pharm zāļu ražošanas uzņēmums</t>
  </si>
  <si>
    <t>40103487449</t>
  </si>
  <si>
    <t>SIA Wogen Pharm</t>
  </si>
  <si>
    <t xml:space="preserve">25626682 </t>
  </si>
  <si>
    <t>info@wogenpharm.com</t>
  </si>
  <si>
    <t>R00055</t>
  </si>
  <si>
    <t>00054</t>
  </si>
  <si>
    <t>ORIOLED HUB SIA zāļu ražošanas uzņēmums</t>
  </si>
  <si>
    <t>42103086429</t>
  </si>
  <si>
    <t>ORIOLED HUB SIA</t>
  </si>
  <si>
    <t>+371 29530820</t>
  </si>
  <si>
    <t>Aleksandr.d@orioled.com.sg</t>
  </si>
  <si>
    <t>R00054</t>
  </si>
  <si>
    <t>R00036</t>
  </si>
  <si>
    <t>00056</t>
  </si>
  <si>
    <t>Valsts sabiedrība ar ierobežotu atbildību “Paula Stradiņa klīniskā universitātes slimnīca” Šūnu transplantācijas nodaļa</t>
  </si>
  <si>
    <t>40003457109</t>
  </si>
  <si>
    <t>Valsts sabiedrība ar ierobežotu atbildību “Paula Stradiņa klīniskā universitātes slimnīca”</t>
  </si>
  <si>
    <t>67065314</t>
  </si>
  <si>
    <t>info@stradni.lv</t>
  </si>
  <si>
    <t>R00056</t>
  </si>
  <si>
    <t>info@silvanols.lv, Eleonora.Gurkovska@silvanols.lv</t>
  </si>
  <si>
    <t xml:space="preserve">67039831 </t>
  </si>
  <si>
    <t>Gads</t>
  </si>
  <si>
    <t>Licences nr cipari</t>
  </si>
  <si>
    <t>Licences nr no zvais</t>
  </si>
  <si>
    <t>medikamenti (311)</t>
  </si>
  <si>
    <t>aktīvās un citas vielas (312)</t>
  </si>
  <si>
    <t>pārējās preces (313)</t>
  </si>
  <si>
    <t>PVN (311)</t>
  </si>
  <si>
    <t>PVN (312)</t>
  </si>
  <si>
    <t>PVN (313)</t>
  </si>
  <si>
    <t>medikamenti (321)</t>
  </si>
  <si>
    <t>aktīvās un citas vielas (322)</t>
  </si>
  <si>
    <t>pārējās preces (323)</t>
  </si>
  <si>
    <t>PVN (321)</t>
  </si>
  <si>
    <t>PVN (322)</t>
  </si>
  <si>
    <t>PVN (323)</t>
  </si>
  <si>
    <t>medikamenti (331)</t>
  </si>
  <si>
    <t>aktīvās un citas vielas (332)</t>
  </si>
  <si>
    <t>pārējās preces (333)</t>
  </si>
  <si>
    <t>PVN (331)</t>
  </si>
  <si>
    <t>PVN (332)</t>
  </si>
  <si>
    <t>PVN (333)</t>
  </si>
  <si>
    <t>medikamenti (341)</t>
  </si>
  <si>
    <t>aktīvās un citas vielas (342)</t>
  </si>
  <si>
    <t>pārējās preces (343)</t>
  </si>
  <si>
    <t>PVN (341)</t>
  </si>
  <si>
    <t>PVN (342)</t>
  </si>
  <si>
    <t>PVN (343)</t>
  </si>
  <si>
    <t>medikamenti (351)</t>
  </si>
  <si>
    <t>aktīvās un citas vielas (352)</t>
  </si>
  <si>
    <t>pārējās preces (353)</t>
  </si>
  <si>
    <t>PVN (351)</t>
  </si>
  <si>
    <t>PVN (352)</t>
  </si>
  <si>
    <t>PVN (353)</t>
  </si>
  <si>
    <t>medikamenti (361)</t>
  </si>
  <si>
    <t>aktīvās un citas vielas (362)</t>
  </si>
  <si>
    <t>pārējās preces (363)</t>
  </si>
  <si>
    <t>PVN (361)</t>
  </si>
  <si>
    <t>PVN (362)</t>
  </si>
  <si>
    <t>PVN (363)</t>
  </si>
  <si>
    <t>medikamenti (411)</t>
  </si>
  <si>
    <t>aktīvās un citas vielas (412)</t>
  </si>
  <si>
    <t>pārējās preces (413)</t>
  </si>
  <si>
    <t>medikamenti (421)</t>
  </si>
  <si>
    <t>aktīvās un citas vielas (422)</t>
  </si>
  <si>
    <t>pārējās preces (423)</t>
  </si>
  <si>
    <t>Piekritu publiskosanai</t>
  </si>
  <si>
    <t>Parakstītājs</t>
  </si>
  <si>
    <t>Vieta</t>
  </si>
  <si>
    <t>Datums</t>
  </si>
  <si>
    <t>Veidlapā ievadītie dati</t>
  </si>
  <si>
    <t>R00003</t>
  </si>
  <si>
    <t xml:space="preserve">67470255 </t>
  </si>
  <si>
    <t>R00034</t>
  </si>
  <si>
    <t>SIA "IVF Riga" zāļu ražošanas uzņēmums</t>
  </si>
  <si>
    <t>40103352569</t>
  </si>
  <si>
    <t>SIA "IVF Riga"</t>
  </si>
  <si>
    <t>20767706</t>
  </si>
  <si>
    <t xml:space="preserve">67887070 </t>
  </si>
  <si>
    <t>Akciju sabiedrība “Olpha” zāļu ražošanas uzņēmums</t>
  </si>
  <si>
    <t>Akciju sabiedrība “Olpha”</t>
  </si>
  <si>
    <t>olpha@olpha.eu</t>
  </si>
  <si>
    <t xml:space="preserve">371 67969360 </t>
  </si>
  <si>
    <t>grindeks@grindeks.com</t>
  </si>
  <si>
    <t>67355550, 20002661</t>
  </si>
  <si>
    <t>linde.lv@linde.com</t>
  </si>
  <si>
    <t>00057</t>
  </si>
  <si>
    <t>Sabiedrība ar ierobežotu atbildību "General development group" zāļu ražošanas uzņēmums</t>
  </si>
  <si>
    <t>43603072985</t>
  </si>
  <si>
    <t>Sabiedrība ar ierobežotu atbildību "General development group"</t>
  </si>
  <si>
    <t xml:space="preserve">26977770 </t>
  </si>
  <si>
    <t>karina@gdgroup.lv</t>
  </si>
  <si>
    <t>R00057</t>
  </si>
  <si>
    <t xml:space="preserve">67805100 </t>
  </si>
  <si>
    <t>67242233</t>
  </si>
  <si>
    <t>R00033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</si>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</sst>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"/>
    <numFmt numFmtId="165" formatCode=";;;"/>
    <numFmt numFmtId="166" formatCode="dd/mm/yyyy/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6" borderId="0" xfId="0" applyNumberFormat="1" applyFill="1"/>
    <xf numFmtId="0" fontId="12" fillId="9" borderId="2" xfId="0" applyFont="1" applyFill="1" applyBorder="1" applyAlignment="1" applyProtection="1">
      <alignment horizontal="center" vertical="center"/>
      <protection locked="0" hidden="1"/>
    </xf>
    <xf numFmtId="0" fontId="2" fillId="7" borderId="0" xfId="0" applyFont="1" applyFill="1"/>
    <xf numFmtId="0" fontId="2" fillId="0" borderId="0" xfId="0" applyFont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0" fontId="4" fillId="7" borderId="0" xfId="0" applyFont="1" applyFill="1"/>
    <xf numFmtId="0" fontId="4" fillId="7" borderId="0" xfId="0" applyFont="1" applyFill="1" applyAlignment="1">
      <alignment vertical="center"/>
    </xf>
    <xf numFmtId="0" fontId="13" fillId="7" borderId="1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11" fillId="0" borderId="0" xfId="0" applyFont="1"/>
    <xf numFmtId="0" fontId="14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8" fillId="7" borderId="0" xfId="0" applyFont="1" applyFill="1"/>
    <xf numFmtId="0" fontId="2" fillId="7" borderId="0" xfId="0" applyFont="1" applyFill="1" applyAlignment="1">
      <alignment vertical="center"/>
    </xf>
    <xf numFmtId="43" fontId="2" fillId="7" borderId="1" xfId="1" applyFont="1" applyFill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locked="0" hidden="1"/>
    </xf>
    <xf numFmtId="165" fontId="14" fillId="7" borderId="0" xfId="0" applyNumberFormat="1" applyFont="1" applyFill="1" applyAlignment="1">
      <alignment horizontal="right"/>
    </xf>
    <xf numFmtId="0" fontId="0" fillId="5" borderId="0" xfId="0" applyFill="1"/>
    <xf numFmtId="49" fontId="2" fillId="0" borderId="0" xfId="0" applyNumberFormat="1" applyFont="1"/>
    <xf numFmtId="49" fontId="0" fillId="0" borderId="0" xfId="0" applyNumberFormat="1"/>
    <xf numFmtId="165" fontId="2" fillId="7" borderId="0" xfId="0" applyNumberFormat="1" applyFont="1" applyFill="1"/>
    <xf numFmtId="43" fontId="2" fillId="7" borderId="0" xfId="0" applyNumberFormat="1" applyFont="1" applyFill="1"/>
    <xf numFmtId="22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14" fontId="0" fillId="0" borderId="0" xfId="0" applyNumberFormat="1"/>
    <xf numFmtId="166" fontId="13" fillId="0" borderId="4" xfId="0" applyNumberFormat="1" applyFont="1" applyBorder="1" applyAlignment="1" applyProtection="1">
      <alignment horizontal="right"/>
      <protection locked="0" hidden="1"/>
    </xf>
    <xf numFmtId="0" fontId="2" fillId="7" borderId="3" xfId="0" applyFont="1" applyFill="1" applyBorder="1" applyAlignment="1">
      <alignment horizontal="left" vertical="center" wrapText="1" indent="2"/>
    </xf>
    <xf numFmtId="0" fontId="2" fillId="7" borderId="5" xfId="0" applyFont="1" applyFill="1" applyBorder="1" applyAlignment="1">
      <alignment horizontal="left" vertical="center" wrapText="1" indent="2"/>
    </xf>
    <xf numFmtId="0" fontId="2" fillId="7" borderId="6" xfId="0" applyFont="1" applyFill="1" applyBorder="1" applyAlignment="1">
      <alignment horizontal="left" vertical="center" wrapText="1" indent="2"/>
    </xf>
    <xf numFmtId="0" fontId="2" fillId="7" borderId="3" xfId="0" applyFont="1" applyFill="1" applyBorder="1" applyAlignment="1">
      <alignment horizontal="left" wrapText="1"/>
    </xf>
    <xf numFmtId="0" fontId="2" fillId="7" borderId="5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  <protection locked="0" hidden="1"/>
    </xf>
    <xf numFmtId="0" fontId="13" fillId="0" borderId="5" xfId="0" applyFont="1" applyBorder="1" applyAlignment="1" applyProtection="1">
      <alignment horizontal="left" vertical="center" wrapText="1"/>
      <protection locked="0" hidden="1"/>
    </xf>
    <xf numFmtId="0" fontId="13" fillId="0" borderId="6" xfId="0" applyFont="1" applyBorder="1" applyAlignment="1" applyProtection="1">
      <alignment horizontal="left" vertical="center" wrapText="1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locked="0" hidden="1"/>
    </xf>
    <xf numFmtId="49" fontId="2" fillId="0" borderId="5" xfId="0" applyNumberFormat="1" applyFont="1" applyBorder="1" applyAlignment="1" applyProtection="1">
      <alignment horizontal="left" vertical="center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locked="0" hidden="1"/>
    </xf>
    <xf numFmtId="0" fontId="2" fillId="8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left"/>
      <protection locked="0" hidden="1"/>
    </xf>
    <xf numFmtId="0" fontId="7" fillId="7" borderId="0" xfId="0" applyFont="1" applyFill="1" applyAlignment="1">
      <alignment horizontal="center"/>
    </xf>
    <xf numFmtId="0" fontId="2" fillId="0" borderId="4" xfId="0" applyFont="1" applyBorder="1" applyAlignment="1" applyProtection="1">
      <alignment horizontal="left"/>
      <protection locked="0" hidden="1"/>
    </xf>
    <xf numFmtId="0" fontId="2" fillId="7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wrapText="1" indent="2"/>
    </xf>
    <xf numFmtId="0" fontId="2" fillId="7" borderId="3" xfId="0" applyFont="1" applyFill="1" applyBorder="1" applyAlignment="1">
      <alignment horizontal="left" vertical="center" wrapText="1" indent="4"/>
    </xf>
    <xf numFmtId="0" fontId="2" fillId="7" borderId="5" xfId="0" applyFont="1" applyFill="1" applyBorder="1" applyAlignment="1">
      <alignment horizontal="left" vertical="center" wrapText="1" indent="4"/>
    </xf>
    <xf numFmtId="0" fontId="2" fillId="7" borderId="6" xfId="0" applyFont="1" applyFill="1" applyBorder="1" applyAlignment="1">
      <alignment horizontal="left" vertical="center" wrapText="1" indent="4"/>
    </xf>
    <xf numFmtId="0" fontId="2" fillId="7" borderId="1" xfId="0" applyFont="1" applyFill="1" applyBorder="1" applyAlignment="1">
      <alignment horizontal="left" vertical="center" wrapText="1"/>
    </xf>
    <xf numFmtId="0" fontId="1" fillId="7" borderId="0" xfId="0" applyFont="1" applyFill="1" applyAlignment="1">
      <alignment horizontal="right" wrapText="1"/>
    </xf>
    <xf numFmtId="0" fontId="6" fillId="7" borderId="0" xfId="0" applyFont="1" applyFill="1" applyAlignment="1">
      <alignment horizontal="center"/>
    </xf>
    <xf numFmtId="0" fontId="2" fillId="7" borderId="1" xfId="0" applyFont="1" applyFill="1" applyBorder="1" applyAlignment="1">
      <alignment horizontal="left" vertical="center" wrapText="1" indent="2"/>
    </xf>
    <xf numFmtId="0" fontId="2" fillId="7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50">
    <dxf>
      <numFmt numFmtId="165" formatCode=";;;"/>
    </dxf>
    <dxf>
      <font>
        <color rgb="FFC00000"/>
      </font>
    </dxf>
    <dxf>
      <font>
        <b/>
        <i val="0"/>
      </font>
    </dxf>
    <dxf>
      <font>
        <color theme="9" tint="-0.24994659260841701"/>
      </font>
    </dxf>
    <dxf>
      <font>
        <b/>
        <i val="0"/>
      </font>
    </dxf>
    <dxf>
      <numFmt numFmtId="19" formatCode="dd/mm/yyyy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0" formatCode="General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checked="Checked" firstButton="1" fmlaLink="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76</xdr:row>
          <xdr:rowOff>0</xdr:rowOff>
        </xdr:from>
        <xdr:to>
          <xdr:col>4</xdr:col>
          <xdr:colOff>152400</xdr:colOff>
          <xdr:row>77</xdr:row>
          <xdr:rowOff>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279400</xdr:colOff>
          <xdr:row>77</xdr:row>
          <xdr:rowOff>76200</xdr:rowOff>
        </xdr:from>
        <xdr:to>
          <xdr:col>4</xdr:col>
          <xdr:colOff>152400</xdr:colOff>
          <xdr:row>78</xdr:row>
          <xdr:rowOff>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1540809</xdr:colOff>
      <xdr:row>6</xdr:row>
      <xdr:rowOff>56029</xdr:rowOff>
    </xdr:from>
    <xdr:to>
      <xdr:col>6</xdr:col>
      <xdr:colOff>181642</xdr:colOff>
      <xdr:row>15</xdr:row>
      <xdr:rowOff>95251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3398184" y="2084854"/>
          <a:ext cx="1876158" cy="2858622"/>
          <a:chOff x="1084268" y="1813892"/>
          <a:chExt cx="1722782" cy="288734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084268" y="1813892"/>
            <a:ext cx="1722782" cy="708162"/>
          </a:xfrm>
          <a:prstGeom prst="roundRect">
            <a:avLst/>
          </a:prstGeom>
          <a:solidFill>
            <a:srgbClr val="FFFFFF">
              <a:alpha val="74118"/>
            </a:srgb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v-LV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Sāciet ar licences numura norādīšanu, lai automātiski aizpildītos citi lauki.</a:t>
            </a:r>
            <a:endParaRPr lang="en-US" sz="1000">
              <a:effectLst/>
            </a:endParaRPr>
          </a:p>
        </xdr:txBody>
      </xdr:sp>
      <xdr:cxnSp macro="">
        <xdr:nvCxnSpPr>
          <xdr:cNvPr id="6" name="Straight Arrow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1789044" y="2522054"/>
            <a:ext cx="249018" cy="2179178"/>
          </a:xfrm>
          <a:prstGeom prst="straightConnector1">
            <a:avLst/>
          </a:prstGeom>
          <a:ln>
            <a:tailEnd type="triangle"/>
          </a:ln>
          <a:effectLst/>
        </xdr:spPr>
        <xdr:style>
          <a:lnRef idx="1">
            <a:schemeClr val="accent3"/>
          </a:lnRef>
          <a:fillRef idx="0">
            <a:schemeClr val="accent3"/>
          </a:fillRef>
          <a:effectRef idx="0">
            <a:schemeClr val="accent3"/>
          </a:effectRef>
          <a:fontRef idx="minor">
            <a:schemeClr val="tx1"/>
          </a:fontRef>
        </xdr:style>
      </xdr:cxnSp>
    </xdr:grp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zotajuSaraksts" displayName="RazotajuSaraksts" ref="E3:R35" totalsRowShown="0">
  <autoFilter ref="E3:R35" xr:uid="{00000000-000C-0000-FFFF-FFFF00000000}"/>
  <tableColumns count="14">
    <tableColumn id="1" xr3:uid="{B219E1FD-D2A3-47B9-B6B0-76CF70E68F4D}" name="LicencUnikCipar"/>
    <tableColumn id="2" xr3:uid="{D520F573-53C5-4C01-94C0-3A28B582DAC7}" name="ZV_PHARM_OWNER.LEGAL_PERSON_OBJECTS.NAME"/>
    <tableColumn id="3" xr3:uid="{F9446353-5DEE-40BB-8F83-6E1DD48638E8}" name="ZV_ZR_OWNER.LEGAL_PERSONS(LPR_LPR_OWNER_ID).REG_NUM"/>
    <tableColumn id="4" xr3:uid="{A8DC393A-DDB9-48D9-92D6-64591D71B02C}" name="ZV_ZR_OWNER.LEGAL_PERSONS(LPR_LPR_OWNER_ID).NAME"/>
    <tableColumn id="5" xr3:uid="{712E4526-3A81-4CE0-8929-F3FC444DF5C0}" name="ZV_PHARM_OWNER.LEGAL_PERSON_OBJECTS.ZV_ZR_OWNER.ADDRESSES.PHONE"/>
    <tableColumn id="6" xr3:uid="{24187533-BC32-4A1E-8143-EB38EC2ECA05}" name="E-pasti"/>
    <tableColumn id="7" xr3:uid="{3E9DD496-6EDF-42B2-BF4D-18CC4DB814A4}" name="PLC_ID"/>
    <tableColumn id="8" xr3:uid="{447A5CEA-9101-4A9A-8B36-04783C54362C}" name="HIST_STATUS"/>
    <tableColumn id="9" xr3:uid="{1F1B0764-1125-4DA8-8264-3878B89CE5DD}" name="ZV_PHARM_OWNER.PHARM_LICENCE_STATUSES.IS_ACTIVE"/>
    <tableColumn id="10" xr3:uid="{D46075FD-E400-4AC2-B037-45E4921AE4EB}" name="ZV_PHARM_OWNER.PHARM_LICENCE_STATUSES.NAME"/>
    <tableColumn id="11" xr3:uid="{26A8221C-192B-43F0-A009-31E424A74C85}" name="ZV_PHARM_OWNER.PHARM_LICENCE_TYPES.CODE"/>
    <tableColumn id="12" xr3:uid="{DD0E5EDB-C8DE-4F80-A5C2-568F33D7313E}" name="ZV_PHARM_OWNER.PHARM_LICENCE_TYPES.NAME"/>
    <tableColumn id="13" xr3:uid="{7B7511B8-4FFE-473C-AEC6-D6EA4D4217D5}" name="ZV_PHARM_OWNER.PHARM_LICENCE_TYPES.DESCRIPTION"/>
    <tableColumn id="14" xr3:uid="{99C370BB-CB02-4BB6-BB5C-EB712D1336D6}" name="CODE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5392C4-8ADA-435E-984D-A4AEC77A13ED}" name="VeidlapasDati" displayName="VeidlapasDati" ref="B3:BE4" totalsRowShown="0">
  <autoFilter ref="B3:BE4" xr:uid="{A15392C4-8ADA-435E-984D-A4AEC77A13ED}"/>
  <tableColumns count="56">
    <tableColumn id="1" xr3:uid="{DB273633-BF79-4437-BC1A-C485D19A3A79}" name="Gads"/>
    <tableColumn id="2" xr3:uid="{22808108-A5E3-4697-9362-7C1C4B85ED74}" name="komersanta nosaukums"/>
    <tableColumn id="3" xr3:uid="{D68E056D-6685-4C59-886E-A0B166A2FE2B}" name="saimnieciskās darbības veicēja vārds, uzvārds un  reģistrācijas kods Valsts ieņēmumu dienestā"/>
    <tableColumn id="4" xr3:uid="{7241B7AC-A4D4-4D2C-95E3-C6BC8D1B2D3F}" name="reģistrācijas numurs komercreģistrā (neattiecas uz saimnieciskās darbības veicēju)"/>
    <tableColumn id="5" xr3:uid="{B9D13BA7-8A3B-4855-BDC3-A645E3E9A323}" name="ražošanas uzņēmuma nosaukums"/>
    <tableColumn id="6" xr3:uid="{245D0D5C-7118-4491-910C-D15B727A2157}" name="licences numurs zāļu vai pētāmo zāļu ražošanai vai importēšanai no trešajām valstīm" dataDxfId="49"/>
    <tableColumn id="7" xr3:uid="{A666A172-E442-42F0-AE9D-881354D35E77}" name="tālrunis" dataDxfId="48"/>
    <tableColumn id="8" xr3:uid="{B1B259A6-2D13-4360-ABF4-26C011340DBF}" name="e-pasta adrese"/>
    <tableColumn id="9" xr3:uid="{129F32C2-3B71-487B-A4DD-07F2C6F782B3}" name="Licences nr cipari"/>
    <tableColumn id="10" xr3:uid="{83979F23-B24A-4679-BF99-6B3793DC2848}" name="Licences nr no zvais">
      <calculatedColumnFormula>_xlfn.IFNA(VLOOKUP(J4,RazotajuSaraksts[],14,FALSE),"")</calculatedColumnFormula>
    </tableColumn>
    <tableColumn id="11" xr3:uid="{9E492C2E-FE59-43D7-B0C0-DF832D5F7115}" name="medikamenti (311)" dataDxfId="47"/>
    <tableColumn id="12" xr3:uid="{3F779783-50AE-4F13-A9F7-D60E56324880}" name="aktīvās un citas vielas (312)" dataDxfId="46"/>
    <tableColumn id="13" xr3:uid="{EBF4673C-FA51-416F-8716-105F151A9096}" name="pārējās preces (313)" dataDxfId="45"/>
    <tableColumn id="14" xr3:uid="{E0937354-EA23-41C6-AC24-8D609AAD763F}" name="PVN (311)" dataDxfId="44"/>
    <tableColumn id="15" xr3:uid="{CD27768C-C65F-4216-9942-789334F6D86E}" name="PVN (312)" dataDxfId="43"/>
    <tableColumn id="16" xr3:uid="{C46C376A-4E52-4FF0-BCCB-BC67CBB681BA}" name="PVN (313)" dataDxfId="42"/>
    <tableColumn id="17" xr3:uid="{91AF9C9C-C616-41D1-BE31-26FA90216DA6}" name="medikamenti (321)" dataDxfId="41"/>
    <tableColumn id="18" xr3:uid="{87FFBC0E-3E51-4187-BE8B-29BBE36BC17B}" name="aktīvās un citas vielas (322)" dataDxfId="40"/>
    <tableColumn id="19" xr3:uid="{9E5F23FA-73EF-4D73-8B49-AD0AE997113A}" name="pārējās preces (323)" dataDxfId="39"/>
    <tableColumn id="20" xr3:uid="{76014A65-E15E-490D-A995-A9806CA4CBAF}" name="PVN (321)" dataDxfId="38"/>
    <tableColumn id="21" xr3:uid="{88EE2EF1-A774-4C3D-AB4C-7C9BCFE9F22A}" name="PVN (322)" dataDxfId="37"/>
    <tableColumn id="22" xr3:uid="{D8064AEE-CF5A-45F0-BE9B-F52C323E2113}" name="PVN (323)" dataDxfId="36"/>
    <tableColumn id="23" xr3:uid="{AFC9D7F4-48F0-468D-8DE9-72E971735EEA}" name="medikamenti (331)" dataDxfId="35"/>
    <tableColumn id="24" xr3:uid="{5C8641DB-CF6A-46F6-878C-C5DE412CB69D}" name="aktīvās un citas vielas (332)" dataDxfId="34"/>
    <tableColumn id="25" xr3:uid="{2B3AEBE7-4F74-41B6-8485-DB6C80FCEB49}" name="pārējās preces (333)" dataDxfId="33"/>
    <tableColumn id="26" xr3:uid="{940AABBB-31A7-49DE-A87B-47992186BF22}" name="PVN (331)" dataDxfId="32"/>
    <tableColumn id="27" xr3:uid="{5F59412B-AFD5-4959-A392-457DF0A7FF86}" name="PVN (332)" dataDxfId="31"/>
    <tableColumn id="28" xr3:uid="{CD547F9E-ACEB-41E3-B62B-C6AD2CC4A73B}" name="PVN (333)" dataDxfId="30"/>
    <tableColumn id="29" xr3:uid="{6FDC9563-24E0-40F3-B1C8-87AE1AAEF3D1}" name="medikamenti (341)" dataDxfId="29"/>
    <tableColumn id="30" xr3:uid="{E9A870D4-7F62-4673-94A2-8283326189FF}" name="aktīvās un citas vielas (342)" dataDxfId="28"/>
    <tableColumn id="31" xr3:uid="{6297AFF3-A057-4996-B19B-0A3B5E63DCD7}" name="pārējās preces (343)" dataDxfId="27"/>
    <tableColumn id="32" xr3:uid="{FC887FDB-AA0C-41F6-8C76-AB1660D9C43E}" name="PVN (341)" dataDxfId="26"/>
    <tableColumn id="33" xr3:uid="{681014EA-126B-4231-88AC-7B6AA0990872}" name="PVN (342)" dataDxfId="25"/>
    <tableColumn id="34" xr3:uid="{C779BF8A-3DB7-447C-8985-C813FFD2AA98}" name="PVN (343)" dataDxfId="24"/>
    <tableColumn id="35" xr3:uid="{38A66463-2C98-42D2-8593-58565CD8D5A4}" name="medikamenti (351)" dataDxfId="23"/>
    <tableColumn id="36" xr3:uid="{F2696272-D2B5-4D22-8A21-234969604A2D}" name="aktīvās un citas vielas (352)" dataDxfId="22"/>
    <tableColumn id="37" xr3:uid="{873550DC-134A-4981-B9D8-E4414DDEA3E2}" name="pārējās preces (353)" dataDxfId="21"/>
    <tableColumn id="38" xr3:uid="{F869B537-9E4A-4F59-96DB-FC856140686C}" name="PVN (351)" dataDxfId="20"/>
    <tableColumn id="39" xr3:uid="{EE797EFB-8AA4-4F30-91E8-7BC90C5E6190}" name="PVN (352)" dataDxfId="19"/>
    <tableColumn id="40" xr3:uid="{68461BE6-3A6E-403A-A83B-7B3224D55DB9}" name="PVN (353)" dataDxfId="18"/>
    <tableColumn id="41" xr3:uid="{A0A56601-02DD-4AC2-A09F-0E961618E7EC}" name="medikamenti (361)" dataDxfId="17"/>
    <tableColumn id="42" xr3:uid="{FB216235-25F7-4B0C-87DB-C3255F58DFB1}" name="aktīvās un citas vielas (362)" dataDxfId="16"/>
    <tableColumn id="43" xr3:uid="{8B52C2FB-BD19-41C9-9B26-D72100AC389D}" name="pārējās preces (363)" dataDxfId="15"/>
    <tableColumn id="44" xr3:uid="{D4038AE3-5EA4-4AD5-903D-4FB434CB3C5F}" name="PVN (361)" dataDxfId="14"/>
    <tableColumn id="45" xr3:uid="{9AD6312D-3776-4FF6-BB4F-73EE2CF8676F}" name="PVN (362)" dataDxfId="13"/>
    <tableColumn id="46" xr3:uid="{22D37598-3D52-4089-8D23-C432E2349EF7}" name="PVN (363)" dataDxfId="12"/>
    <tableColumn id="47" xr3:uid="{946B152E-2E9E-4D8F-B743-AA66F220BE8F}" name="medikamenti (411)" dataDxfId="11"/>
    <tableColumn id="48" xr3:uid="{260CFABF-21C7-4BBE-8CC8-5DB444238F09}" name="aktīvās un citas vielas (412)" dataDxfId="10"/>
    <tableColumn id="49" xr3:uid="{27D04C1D-1E04-450A-844D-E55F73DC4003}" name="pārējās preces (413)" dataDxfId="9"/>
    <tableColumn id="50" xr3:uid="{B4FA9A21-0285-40B5-99EF-A46B5F8DD12A}" name="medikamenti (421)" dataDxfId="8"/>
    <tableColumn id="51" xr3:uid="{4F33C51D-4533-4214-8865-AFE4F9463D29}" name="aktīvās un citas vielas (422)" dataDxfId="7"/>
    <tableColumn id="52" xr3:uid="{2F3EE4FD-101C-4A98-B102-1C697A36228C}" name="pārējās preces (423)" dataDxfId="6"/>
    <tableColumn id="53" xr3:uid="{A54CFBB2-EB2D-444F-8D9A-BD1CE8B7C6D0}" name="Piekritu publiskosanai"/>
    <tableColumn id="54" xr3:uid="{9499DB56-F10B-4DA3-9244-730049AB819B}" name="Parakstītājs"/>
    <tableColumn id="55" xr3:uid="{3F1B3C42-664E-4F69-95DD-C276C4B8CEF9}" name="Vieta"/>
    <tableColumn id="56" xr3:uid="{EB202897-D1F1-4EC3-BB58-365664D23924}" name="Datums" dataDxfId="5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1"/>
  <sheetViews>
    <sheetView showGridLines="0" showRowColHeaders="0" tabSelected="1" zoomScaleNormal="100" zoomScaleSheetLayoutView="70" workbookViewId="0">
      <selection activeCell="F16" sqref="F16:H16"/>
    </sheetView>
  </sheetViews>
  <sheetFormatPr defaultColWidth="0" defaultRowHeight="14.5" zeroHeight="1" x14ac:dyDescent="0.35"/>
  <cols>
    <col min="1" max="1" width="2.26953125" customWidth="1"/>
    <col min="2" max="2" width="7.1796875" customWidth="1"/>
    <col min="3" max="3" width="10.54296875" customWidth="1"/>
    <col min="4" max="4" width="6.54296875" customWidth="1"/>
    <col min="5" max="5" width="35.1796875" customWidth="1"/>
    <col min="6" max="6" width="11.1796875" bestFit="1" customWidth="1"/>
    <col min="7" max="8" width="25.81640625" customWidth="1"/>
    <col min="9" max="9" width="2.26953125" customWidth="1"/>
    <col min="10" max="11" width="9.1796875" hidden="1" customWidth="1"/>
    <col min="12" max="14" width="9.1796875" style="7" hidden="1" customWidth="1"/>
    <col min="15" max="15" width="11.81640625" style="7" hidden="1" customWidth="1"/>
    <col min="16" max="20" width="0" style="7" hidden="1" customWidth="1"/>
    <col min="21" max="16384" width="9.1796875" style="7" hidden="1"/>
  </cols>
  <sheetData>
    <row r="1" spans="1:20" ht="82.5" customHeight="1" x14ac:dyDescent="0.35">
      <c r="A1" s="28">
        <f>Aprekini!C22</f>
        <v>1</v>
      </c>
      <c r="B1" s="6"/>
      <c r="C1" s="6"/>
      <c r="D1" s="6"/>
      <c r="E1" s="6"/>
      <c r="F1" s="6"/>
      <c r="G1" s="60" t="s">
        <v>145</v>
      </c>
      <c r="H1" s="60"/>
      <c r="I1" s="6"/>
      <c r="J1" s="7"/>
      <c r="K1" s="7"/>
    </row>
    <row r="2" spans="1:20" ht="14" x14ac:dyDescent="0.3">
      <c r="A2" s="6"/>
      <c r="B2" s="63" t="s">
        <v>143</v>
      </c>
      <c r="C2" s="63"/>
      <c r="D2" s="63"/>
      <c r="E2" s="63"/>
      <c r="F2" s="63"/>
      <c r="G2" s="63"/>
      <c r="H2" s="63"/>
      <c r="I2" s="6"/>
      <c r="J2" s="7"/>
      <c r="K2" s="7"/>
    </row>
    <row r="3" spans="1:20" ht="17.5" x14ac:dyDescent="0.35">
      <c r="A3" s="6"/>
      <c r="B3" s="61" t="s">
        <v>33</v>
      </c>
      <c r="C3" s="61"/>
      <c r="D3" s="61"/>
      <c r="E3" s="61"/>
      <c r="F3" s="61"/>
      <c r="G3" s="61"/>
      <c r="H3" s="61"/>
      <c r="I3" s="6"/>
      <c r="J3" s="7"/>
      <c r="K3" s="7"/>
    </row>
    <row r="4" spans="1:20" ht="14" x14ac:dyDescent="0.3">
      <c r="A4" s="6"/>
      <c r="B4" s="6"/>
      <c r="C4" s="6"/>
      <c r="D4" s="6"/>
      <c r="E4" s="6"/>
      <c r="F4" s="6"/>
      <c r="G4" s="6"/>
      <c r="H4" s="6"/>
      <c r="I4" s="6"/>
      <c r="J4" s="7"/>
      <c r="K4" s="7"/>
    </row>
    <row r="5" spans="1:20" ht="15.5" x14ac:dyDescent="0.35">
      <c r="A5" s="6"/>
      <c r="B5" s="8" t="s">
        <v>34</v>
      </c>
      <c r="C5" s="8"/>
      <c r="D5" s="8"/>
      <c r="E5" s="6"/>
      <c r="F5" s="6"/>
      <c r="G5" s="6"/>
      <c r="H5" s="9" t="s">
        <v>17</v>
      </c>
      <c r="I5" s="6"/>
      <c r="J5" s="7"/>
      <c r="K5" s="7"/>
      <c r="L5" s="26"/>
      <c r="Q5"/>
      <c r="S5" s="26"/>
    </row>
    <row r="6" spans="1:20" ht="15.5" x14ac:dyDescent="0.35">
      <c r="A6" s="6"/>
      <c r="B6" s="10" t="s">
        <v>144</v>
      </c>
      <c r="C6" s="10"/>
      <c r="D6" s="10"/>
      <c r="E6" s="6"/>
      <c r="F6" s="6"/>
      <c r="G6" s="6"/>
      <c r="H6" s="6"/>
      <c r="I6" s="6"/>
      <c r="J6" s="7"/>
      <c r="K6" s="7"/>
      <c r="L6" s="26"/>
      <c r="Q6"/>
      <c r="T6" s="26"/>
    </row>
    <row r="7" spans="1:20" x14ac:dyDescent="0.3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26"/>
      <c r="Q7"/>
      <c r="T7" s="26"/>
    </row>
    <row r="8" spans="1:20" ht="15" x14ac:dyDescent="0.35">
      <c r="A8" s="6"/>
      <c r="B8" s="11" t="s">
        <v>22</v>
      </c>
      <c r="C8" s="11"/>
      <c r="D8" s="5" t="s">
        <v>353</v>
      </c>
      <c r="E8" s="11" t="s">
        <v>23</v>
      </c>
      <c r="F8" s="6"/>
      <c r="G8" s="6"/>
      <c r="H8" s="6"/>
      <c r="I8" s="6"/>
      <c r="J8" s="7"/>
      <c r="K8" s="7"/>
      <c r="L8" s="26"/>
      <c r="Q8"/>
      <c r="T8" s="26"/>
    </row>
    <row r="9" spans="1:20" x14ac:dyDescent="0.35">
      <c r="A9" s="6"/>
      <c r="B9" s="6"/>
      <c r="C9" s="6"/>
      <c r="D9" s="6"/>
      <c r="E9" s="6"/>
      <c r="F9" s="6"/>
      <c r="G9" s="6"/>
      <c r="H9" s="6"/>
      <c r="I9" s="6"/>
      <c r="J9" s="7"/>
      <c r="K9" s="7"/>
      <c r="L9" s="26"/>
      <c r="Q9"/>
      <c r="T9" s="26"/>
    </row>
    <row r="10" spans="1:20" ht="15.5" x14ac:dyDescent="0.35">
      <c r="A10" s="6"/>
      <c r="B10" s="10" t="s">
        <v>16</v>
      </c>
      <c r="C10" s="10"/>
      <c r="D10" s="10"/>
      <c r="E10" s="6"/>
      <c r="F10" s="6"/>
      <c r="G10" s="6"/>
      <c r="H10" s="6"/>
      <c r="I10" s="6"/>
      <c r="J10" s="7"/>
      <c r="K10" s="7"/>
      <c r="L10" s="26"/>
      <c r="Q10"/>
      <c r="T10" s="26"/>
    </row>
    <row r="11" spans="1:20" ht="5.2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26"/>
      <c r="Q11"/>
      <c r="T11" s="26"/>
    </row>
    <row r="12" spans="1:20" ht="38.25" customHeight="1" x14ac:dyDescent="0.35">
      <c r="A12" s="6"/>
      <c r="B12" s="12" t="s">
        <v>6</v>
      </c>
      <c r="C12" s="59" t="s">
        <v>7</v>
      </c>
      <c r="D12" s="59"/>
      <c r="E12" s="59"/>
      <c r="F12" s="42" t="str">
        <f ca="1">IFERROR(IF(VLOOKUP(Aprekini!B16,RazotajuSaraksts[],4,FALSE)=0,"",VLOOKUP(Aprekini!B16,RazotajuSaraksts[],4,FALSE)),"")</f>
        <v/>
      </c>
      <c r="G12" s="43"/>
      <c r="H12" s="44"/>
      <c r="I12" s="6"/>
      <c r="J12" s="7"/>
      <c r="K12" s="7"/>
      <c r="L12" s="26"/>
      <c r="Q12"/>
      <c r="T12" s="26"/>
    </row>
    <row r="13" spans="1:20" ht="36.75" customHeight="1" x14ac:dyDescent="0.35">
      <c r="A13" s="6"/>
      <c r="B13" s="12" t="s">
        <v>8</v>
      </c>
      <c r="C13" s="59" t="s">
        <v>9</v>
      </c>
      <c r="D13" s="59"/>
      <c r="E13" s="59"/>
      <c r="F13" s="42"/>
      <c r="G13" s="43"/>
      <c r="H13" s="44"/>
      <c r="I13" s="6"/>
      <c r="J13" s="13"/>
      <c r="K13" s="7"/>
      <c r="L13" s="26"/>
      <c r="Q13"/>
      <c r="T13" s="26"/>
    </row>
    <row r="14" spans="1:20" ht="36.75" customHeight="1" x14ac:dyDescent="0.35">
      <c r="A14" s="6"/>
      <c r="B14" s="12" t="s">
        <v>10</v>
      </c>
      <c r="C14" s="59" t="s">
        <v>11</v>
      </c>
      <c r="D14" s="59"/>
      <c r="E14" s="59"/>
      <c r="F14" s="42" t="str">
        <f ca="1">IFERROR(IF(VLOOKUP(Aprekini!B16,RazotajuSaraksts[],3,FALSE)=0,"",VLOOKUP(Aprekini!B16,RazotajuSaraksts[],3,FALSE)),"")</f>
        <v/>
      </c>
      <c r="G14" s="43"/>
      <c r="H14" s="44"/>
      <c r="I14" s="6"/>
      <c r="J14" s="7"/>
      <c r="K14" s="7"/>
      <c r="L14" s="26"/>
      <c r="Q14"/>
      <c r="T14" s="26"/>
    </row>
    <row r="15" spans="1:20" ht="45.75" customHeight="1" x14ac:dyDescent="0.35">
      <c r="A15" s="6"/>
      <c r="B15" s="12" t="s">
        <v>35</v>
      </c>
      <c r="C15" s="59" t="s">
        <v>37</v>
      </c>
      <c r="D15" s="59"/>
      <c r="E15" s="59"/>
      <c r="F15" s="42" t="str">
        <f ca="1">IFERROR(IF(VLOOKUP(Aprekini!B16,RazotajuSaraksts[],2,FALSE)=0,"",VLOOKUP(Aprekini!B16,RazotajuSaraksts[],2,FALSE)),"")</f>
        <v/>
      </c>
      <c r="G15" s="43"/>
      <c r="H15" s="44"/>
      <c r="I15" s="6"/>
      <c r="J15" s="7"/>
      <c r="K15" s="7"/>
      <c r="L15" s="26"/>
      <c r="Q15"/>
      <c r="T15" s="26"/>
    </row>
    <row r="16" spans="1:20" ht="30.75" customHeight="1" x14ac:dyDescent="0.35">
      <c r="A16" s="6"/>
      <c r="B16" s="12" t="s">
        <v>12</v>
      </c>
      <c r="C16" s="59" t="s">
        <v>38</v>
      </c>
      <c r="D16" s="59"/>
      <c r="E16" s="59"/>
      <c r="F16" s="45"/>
      <c r="G16" s="46"/>
      <c r="H16" s="47"/>
      <c r="I16" s="6"/>
      <c r="J16" s="14"/>
      <c r="K16" s="7"/>
      <c r="L16" s="26"/>
      <c r="Q16"/>
      <c r="T16" s="26"/>
    </row>
    <row r="17" spans="1:20" ht="16.5" customHeight="1" x14ac:dyDescent="0.35">
      <c r="A17" s="6"/>
      <c r="B17" s="12" t="s">
        <v>36</v>
      </c>
      <c r="C17" s="59" t="s">
        <v>14</v>
      </c>
      <c r="D17" s="59"/>
      <c r="E17" s="59"/>
      <c r="F17" s="42" t="str">
        <f ca="1">IFERROR(IF(VLOOKUP(Aprekini!B16,RazotajuSaraksts[],5,FALSE)=0,"",VLOOKUP(Aprekini!B16,RazotajuSaraksts[],5,FALSE)),"")</f>
        <v/>
      </c>
      <c r="G17" s="43"/>
      <c r="H17" s="44"/>
      <c r="I17" s="6"/>
      <c r="J17" s="15"/>
      <c r="K17" s="7"/>
      <c r="L17" s="26"/>
      <c r="Q17"/>
      <c r="T17" s="26"/>
    </row>
    <row r="18" spans="1:20" ht="16.5" customHeight="1" x14ac:dyDescent="0.35">
      <c r="A18" s="6"/>
      <c r="B18" s="12" t="s">
        <v>13</v>
      </c>
      <c r="C18" s="59" t="s">
        <v>15</v>
      </c>
      <c r="D18" s="59"/>
      <c r="E18" s="59"/>
      <c r="F18" s="42" t="str">
        <f ca="1">IFERROR(IF(VLOOKUP(Aprekini!B16,RazotajuSaraksts[],6,FALSE)=0,"",VLOOKUP(Aprekini!B16,RazotajuSaraksts[],6,FALSE)),"")</f>
        <v/>
      </c>
      <c r="G18" s="43"/>
      <c r="H18" s="44"/>
      <c r="I18" s="6"/>
      <c r="J18" s="7"/>
      <c r="K18" s="7"/>
      <c r="L18" s="26"/>
      <c r="Q18"/>
      <c r="T18" s="26"/>
    </row>
    <row r="19" spans="1:20" x14ac:dyDescent="0.35">
      <c r="A19" s="6"/>
      <c r="B19" s="6"/>
      <c r="C19" s="6"/>
      <c r="D19" s="6"/>
      <c r="E19" s="6"/>
      <c r="F19" s="6"/>
      <c r="G19" s="6"/>
      <c r="H19" s="24" t="str">
        <f ca="1">IFERROR(IF(VLOOKUP("*"&amp;Aprekini!B16&amp;"*",#REF!,13,FALSE)=0,"",VLOOKUP("*"&amp;Aprekini!B16&amp;"*",#REF!,13,FALSE)),"")</f>
        <v/>
      </c>
      <c r="I19" s="6"/>
      <c r="J19" s="7"/>
      <c r="K19" s="7"/>
      <c r="L19" s="26"/>
      <c r="Q19"/>
      <c r="T19" s="26"/>
    </row>
    <row r="20" spans="1:20" x14ac:dyDescent="0.35">
      <c r="A20" s="6"/>
      <c r="B20" s="6"/>
      <c r="C20" s="6"/>
      <c r="D20" s="6"/>
      <c r="E20" s="6"/>
      <c r="F20" s="6"/>
      <c r="G20" s="6"/>
      <c r="H20" s="6"/>
      <c r="I20" s="6"/>
      <c r="J20" s="7"/>
      <c r="K20" s="7"/>
      <c r="L20" s="26"/>
      <c r="Q20"/>
      <c r="T20" s="26"/>
    </row>
    <row r="21" spans="1:20" ht="27" customHeight="1" x14ac:dyDescent="0.35">
      <c r="A21" s="6"/>
      <c r="B21" s="10" t="s">
        <v>5</v>
      </c>
      <c r="C21" s="6"/>
      <c r="D21" s="6"/>
      <c r="E21" s="6"/>
      <c r="F21" s="6"/>
      <c r="G21" s="6"/>
      <c r="H21" s="6"/>
      <c r="I21" s="6"/>
      <c r="J21" s="7"/>
      <c r="K21" s="7"/>
      <c r="L21" s="26"/>
      <c r="Q21"/>
      <c r="T21" s="26"/>
    </row>
    <row r="22" spans="1:20" ht="4.5" customHeight="1" x14ac:dyDescent="0.35">
      <c r="A22" s="6"/>
      <c r="B22" s="6"/>
      <c r="C22" s="10"/>
      <c r="D22" s="10"/>
      <c r="E22" s="10"/>
      <c r="F22" s="6"/>
      <c r="G22" s="6"/>
      <c r="H22" s="6"/>
      <c r="I22" s="6"/>
      <c r="J22" s="7"/>
      <c r="K22" s="7"/>
      <c r="L22" s="26"/>
      <c r="Q22"/>
      <c r="T22" s="26"/>
    </row>
    <row r="23" spans="1:20" ht="28" x14ac:dyDescent="0.35">
      <c r="A23" s="6"/>
      <c r="B23" s="48" t="s">
        <v>0</v>
      </c>
      <c r="C23" s="48"/>
      <c r="D23" s="48"/>
      <c r="E23" s="48"/>
      <c r="F23" s="16" t="s">
        <v>1</v>
      </c>
      <c r="G23" s="16" t="s">
        <v>43</v>
      </c>
      <c r="H23" s="16" t="s">
        <v>44</v>
      </c>
      <c r="I23" s="6"/>
      <c r="J23" s="7"/>
      <c r="K23" s="7"/>
      <c r="L23" s="26"/>
      <c r="Q23"/>
      <c r="T23" s="26"/>
    </row>
    <row r="24" spans="1:20" x14ac:dyDescent="0.35">
      <c r="A24" s="6"/>
      <c r="B24" s="52" t="s">
        <v>2</v>
      </c>
      <c r="C24" s="52"/>
      <c r="D24" s="52"/>
      <c r="E24" s="52"/>
      <c r="F24" s="17" t="s">
        <v>3</v>
      </c>
      <c r="G24" s="17">
        <v>1</v>
      </c>
      <c r="H24" s="17">
        <v>2</v>
      </c>
      <c r="I24" s="6"/>
      <c r="J24" s="7"/>
      <c r="K24" s="7"/>
      <c r="L24" s="26"/>
      <c r="Q24"/>
      <c r="T24" s="26"/>
    </row>
    <row r="25" spans="1:20" ht="49.5" customHeight="1" x14ac:dyDescent="0.35">
      <c r="A25" s="6"/>
      <c r="B25" s="54" t="s">
        <v>39</v>
      </c>
      <c r="C25" s="54"/>
      <c r="D25" s="54"/>
      <c r="E25" s="54"/>
      <c r="F25" s="18">
        <v>200</v>
      </c>
      <c r="G25" s="22">
        <f ca="1">SUM(G26:G28)</f>
        <v>0</v>
      </c>
      <c r="H25" s="22">
        <f ca="1">SUM(H26:H28)</f>
        <v>0</v>
      </c>
      <c r="I25" s="6"/>
      <c r="J25" s="7"/>
      <c r="K25" s="7"/>
      <c r="L25" s="26"/>
      <c r="Q25"/>
      <c r="T25" s="26"/>
    </row>
    <row r="26" spans="1:20" ht="18" customHeight="1" x14ac:dyDescent="0.35">
      <c r="A26" s="6"/>
      <c r="B26" s="62" t="s">
        <v>41</v>
      </c>
      <c r="C26" s="62"/>
      <c r="D26" s="62"/>
      <c r="E26" s="62"/>
      <c r="F26" s="17">
        <v>210</v>
      </c>
      <c r="G26" s="22">
        <f ca="1">SUMIF($B$34:$G$72,B26,$G$34:$G$72)</f>
        <v>0</v>
      </c>
      <c r="H26" s="22">
        <f ca="1">SUMIF($B$34:$G$72,B26,$H$34:$H$72)</f>
        <v>0</v>
      </c>
      <c r="I26" s="6"/>
      <c r="J26" s="7"/>
      <c r="K26" s="7"/>
      <c r="L26" s="26"/>
      <c r="Q26"/>
      <c r="T26" s="26"/>
    </row>
    <row r="27" spans="1:20" x14ac:dyDescent="0.35">
      <c r="A27" s="6"/>
      <c r="B27" s="62" t="s">
        <v>40</v>
      </c>
      <c r="C27" s="62"/>
      <c r="D27" s="62"/>
      <c r="E27" s="62"/>
      <c r="F27" s="17">
        <v>220</v>
      </c>
      <c r="G27" s="22">
        <f ca="1">SUMIF($B$34:$G$72,B27,$G$34:$G$72)</f>
        <v>0</v>
      </c>
      <c r="H27" s="22">
        <f ca="1">SUMIF($B$34:$G$72,B27,$H$34:$H$72)</f>
        <v>0</v>
      </c>
      <c r="I27" s="6"/>
      <c r="J27" s="7"/>
      <c r="K27" s="7"/>
      <c r="L27" s="26"/>
      <c r="Q27"/>
      <c r="T27" s="26"/>
    </row>
    <row r="28" spans="1:20" customFormat="1" ht="18" customHeight="1" x14ac:dyDescent="0.35">
      <c r="A28" s="6"/>
      <c r="B28" s="62" t="s">
        <v>4</v>
      </c>
      <c r="C28" s="62"/>
      <c r="D28" s="62"/>
      <c r="E28" s="62"/>
      <c r="F28" s="17">
        <v>230</v>
      </c>
      <c r="G28" s="22">
        <f ca="1">SUMIF($B$34:$G$72,B28,$G$34:$G$72)</f>
        <v>0</v>
      </c>
      <c r="H28" s="22">
        <f ca="1">SUMIF($B$34:$G$72,B28,$H$34:$H$72)</f>
        <v>0</v>
      </c>
      <c r="I28" s="6"/>
      <c r="L28" s="27"/>
      <c r="O28" s="7"/>
      <c r="T28" s="27"/>
    </row>
    <row r="29" spans="1:20" customFormat="1" x14ac:dyDescent="0.35">
      <c r="A29" s="6"/>
      <c r="B29" s="6"/>
      <c r="C29" s="6"/>
      <c r="D29" s="6"/>
      <c r="E29" s="6"/>
      <c r="F29" s="6"/>
      <c r="G29" s="6"/>
      <c r="H29" s="29"/>
      <c r="I29" s="6"/>
      <c r="L29" s="27"/>
      <c r="O29" s="7"/>
      <c r="T29" s="27"/>
    </row>
    <row r="30" spans="1:20" customFormat="1" ht="16.5" customHeight="1" x14ac:dyDescent="0.35">
      <c r="A30" s="6"/>
      <c r="B30" s="10" t="s">
        <v>42</v>
      </c>
      <c r="C30" s="10"/>
      <c r="D30" s="10"/>
      <c r="E30" s="6"/>
      <c r="F30" s="6"/>
      <c r="G30" s="6"/>
      <c r="H30" s="29"/>
      <c r="I30" s="6"/>
      <c r="L30" s="27"/>
      <c r="O30" s="7"/>
      <c r="T30" s="27"/>
    </row>
    <row r="31" spans="1:20" customFormat="1" ht="4.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L31" s="27"/>
      <c r="O31" s="7"/>
      <c r="T31" s="27"/>
    </row>
    <row r="32" spans="1:20" customFormat="1" ht="28" x14ac:dyDescent="0.35">
      <c r="A32" s="6"/>
      <c r="B32" s="48" t="s">
        <v>0</v>
      </c>
      <c r="C32" s="48"/>
      <c r="D32" s="48"/>
      <c r="E32" s="48"/>
      <c r="F32" s="16" t="s">
        <v>1</v>
      </c>
      <c r="G32" s="16" t="s">
        <v>43</v>
      </c>
      <c r="H32" s="16" t="s">
        <v>44</v>
      </c>
      <c r="I32" s="6"/>
      <c r="L32" s="27"/>
      <c r="O32" s="7"/>
      <c r="T32" s="27"/>
    </row>
    <row r="33" spans="1:20" x14ac:dyDescent="0.35">
      <c r="A33" s="6"/>
      <c r="B33" s="52" t="s">
        <v>2</v>
      </c>
      <c r="C33" s="52"/>
      <c r="D33" s="52"/>
      <c r="E33" s="52"/>
      <c r="F33" s="17" t="s">
        <v>3</v>
      </c>
      <c r="G33" s="17">
        <v>1</v>
      </c>
      <c r="H33" s="17">
        <v>2</v>
      </c>
      <c r="I33" s="6"/>
      <c r="J33" s="7"/>
      <c r="K33" s="7"/>
      <c r="L33" s="26"/>
      <c r="Q33"/>
      <c r="T33" s="26"/>
    </row>
    <row r="34" spans="1:20" ht="48" customHeight="1" x14ac:dyDescent="0.35">
      <c r="A34" s="6"/>
      <c r="B34" s="54" t="s">
        <v>55</v>
      </c>
      <c r="C34" s="54"/>
      <c r="D34" s="54"/>
      <c r="E34" s="54"/>
      <c r="F34" s="18">
        <v>300</v>
      </c>
      <c r="G34" s="22">
        <f>SUM(G35,G39,G43,G47,G51,G55)</f>
        <v>0</v>
      </c>
      <c r="H34" s="22">
        <f>SUM(H35,H39,H43,H47,H51,H55)</f>
        <v>0</v>
      </c>
      <c r="I34" s="6"/>
      <c r="J34" s="7"/>
      <c r="K34" s="7"/>
      <c r="L34" s="26"/>
      <c r="Q34"/>
      <c r="T34" s="26"/>
    </row>
    <row r="35" spans="1:20" ht="54.75" customHeight="1" x14ac:dyDescent="0.3">
      <c r="A35" s="6"/>
      <c r="B35" s="38" t="s">
        <v>45</v>
      </c>
      <c r="C35" s="39"/>
      <c r="D35" s="39"/>
      <c r="E35" s="40"/>
      <c r="F35" s="18">
        <v>310</v>
      </c>
      <c r="G35" s="22">
        <f>SUM(G36:G38)</f>
        <v>0</v>
      </c>
      <c r="H35" s="22">
        <f>SUM(H36:H38)</f>
        <v>0</v>
      </c>
      <c r="I35" s="6"/>
      <c r="J35" s="7"/>
      <c r="K35" s="7"/>
      <c r="L35" s="26"/>
      <c r="T35" s="26"/>
    </row>
    <row r="36" spans="1:20" ht="15" customHeight="1" x14ac:dyDescent="0.3">
      <c r="A36" s="6"/>
      <c r="B36" s="35" t="s">
        <v>41</v>
      </c>
      <c r="C36" s="36"/>
      <c r="D36" s="36"/>
      <c r="E36" s="37"/>
      <c r="F36" s="17">
        <v>311</v>
      </c>
      <c r="G36" s="23"/>
      <c r="H36" s="23"/>
      <c r="I36" s="6"/>
      <c r="J36" s="7"/>
      <c r="K36" s="7"/>
    </row>
    <row r="37" spans="1:20" ht="18" customHeight="1" x14ac:dyDescent="0.3">
      <c r="A37" s="6"/>
      <c r="B37" s="35" t="s">
        <v>40</v>
      </c>
      <c r="C37" s="36"/>
      <c r="D37" s="36"/>
      <c r="E37" s="37"/>
      <c r="F37" s="17">
        <v>312</v>
      </c>
      <c r="G37" s="23"/>
      <c r="H37" s="23"/>
      <c r="I37" s="6"/>
      <c r="J37" s="7"/>
      <c r="K37" s="7"/>
    </row>
    <row r="38" spans="1:20" ht="18" customHeight="1" x14ac:dyDescent="0.3">
      <c r="A38" s="6"/>
      <c r="B38" s="35" t="s">
        <v>4</v>
      </c>
      <c r="C38" s="36"/>
      <c r="D38" s="36"/>
      <c r="E38" s="37"/>
      <c r="F38" s="17">
        <v>313</v>
      </c>
      <c r="G38" s="23"/>
      <c r="H38" s="23"/>
      <c r="I38" s="6"/>
      <c r="J38" s="7"/>
      <c r="K38" s="7"/>
    </row>
    <row r="39" spans="1:20" ht="54.75" customHeight="1" x14ac:dyDescent="0.3">
      <c r="A39" s="6"/>
      <c r="B39" s="38" t="s">
        <v>46</v>
      </c>
      <c r="C39" s="39"/>
      <c r="D39" s="39"/>
      <c r="E39" s="40"/>
      <c r="F39" s="18">
        <v>320</v>
      </c>
      <c r="G39" s="22">
        <f t="shared" ref="G39:H39" si="0">SUM(G40:G42)</f>
        <v>0</v>
      </c>
      <c r="H39" s="22">
        <f t="shared" si="0"/>
        <v>0</v>
      </c>
      <c r="I39" s="6"/>
      <c r="J39" s="7"/>
      <c r="K39" s="7"/>
    </row>
    <row r="40" spans="1:20" ht="18" customHeight="1" x14ac:dyDescent="0.3">
      <c r="A40" s="6"/>
      <c r="B40" s="35" t="s">
        <v>41</v>
      </c>
      <c r="C40" s="36"/>
      <c r="D40" s="36"/>
      <c r="E40" s="37"/>
      <c r="F40" s="17">
        <v>321</v>
      </c>
      <c r="G40" s="23"/>
      <c r="H40" s="23"/>
      <c r="I40" s="6"/>
      <c r="J40" s="7"/>
      <c r="K40" s="7"/>
    </row>
    <row r="41" spans="1:20" ht="18" customHeight="1" x14ac:dyDescent="0.3">
      <c r="A41" s="6"/>
      <c r="B41" s="35" t="s">
        <v>40</v>
      </c>
      <c r="C41" s="36"/>
      <c r="D41" s="36"/>
      <c r="E41" s="37"/>
      <c r="F41" s="17">
        <v>322</v>
      </c>
      <c r="G41" s="23"/>
      <c r="H41" s="23"/>
      <c r="I41" s="6"/>
      <c r="J41" s="7"/>
      <c r="K41" s="7"/>
    </row>
    <row r="42" spans="1:20" ht="18" customHeight="1" x14ac:dyDescent="0.3">
      <c r="A42" s="6"/>
      <c r="B42" s="35" t="s">
        <v>4</v>
      </c>
      <c r="C42" s="36"/>
      <c r="D42" s="36"/>
      <c r="E42" s="37"/>
      <c r="F42" s="17">
        <v>323</v>
      </c>
      <c r="G42" s="23"/>
      <c r="H42" s="23"/>
      <c r="I42" s="6"/>
      <c r="J42" s="7"/>
      <c r="K42" s="7"/>
    </row>
    <row r="43" spans="1:20" ht="54.75" customHeight="1" x14ac:dyDescent="0.3">
      <c r="A43" s="6"/>
      <c r="B43" s="38" t="s">
        <v>47</v>
      </c>
      <c r="C43" s="39"/>
      <c r="D43" s="39"/>
      <c r="E43" s="40"/>
      <c r="F43" s="18">
        <v>330</v>
      </c>
      <c r="G43" s="22">
        <f t="shared" ref="G43:H43" si="1">SUM(G44:G46)</f>
        <v>0</v>
      </c>
      <c r="H43" s="22">
        <f t="shared" si="1"/>
        <v>0</v>
      </c>
      <c r="I43" s="6"/>
      <c r="J43" s="7"/>
      <c r="K43" s="7"/>
    </row>
    <row r="44" spans="1:20" ht="18" customHeight="1" x14ac:dyDescent="0.3">
      <c r="A44" s="6"/>
      <c r="B44" s="35" t="s">
        <v>41</v>
      </c>
      <c r="C44" s="36"/>
      <c r="D44" s="36"/>
      <c r="E44" s="37"/>
      <c r="F44" s="17">
        <v>331</v>
      </c>
      <c r="G44" s="23"/>
      <c r="H44" s="23"/>
      <c r="I44" s="6"/>
      <c r="J44" s="7"/>
      <c r="K44" s="7"/>
    </row>
    <row r="45" spans="1:20" ht="18" customHeight="1" x14ac:dyDescent="0.3">
      <c r="A45" s="6"/>
      <c r="B45" s="35" t="s">
        <v>40</v>
      </c>
      <c r="C45" s="36"/>
      <c r="D45" s="36"/>
      <c r="E45" s="37"/>
      <c r="F45" s="17">
        <v>332</v>
      </c>
      <c r="G45" s="23"/>
      <c r="H45" s="23"/>
      <c r="I45" s="6"/>
      <c r="J45" s="7"/>
      <c r="K45" s="7"/>
    </row>
    <row r="46" spans="1:20" ht="18" customHeight="1" x14ac:dyDescent="0.3">
      <c r="A46" s="6"/>
      <c r="B46" s="35" t="s">
        <v>4</v>
      </c>
      <c r="C46" s="36"/>
      <c r="D46" s="36"/>
      <c r="E46" s="37"/>
      <c r="F46" s="17">
        <v>333</v>
      </c>
      <c r="G46" s="23"/>
      <c r="H46" s="23"/>
      <c r="I46" s="6"/>
      <c r="J46" s="7"/>
      <c r="K46" s="7"/>
    </row>
    <row r="47" spans="1:20" ht="54.75" customHeight="1" x14ac:dyDescent="0.3">
      <c r="A47" s="6"/>
      <c r="B47" s="38" t="s">
        <v>48</v>
      </c>
      <c r="C47" s="39"/>
      <c r="D47" s="39"/>
      <c r="E47" s="40"/>
      <c r="F47" s="18">
        <v>340</v>
      </c>
      <c r="G47" s="22">
        <f t="shared" ref="G47:H47" si="2">SUM(G48:G50)</f>
        <v>0</v>
      </c>
      <c r="H47" s="22">
        <f t="shared" si="2"/>
        <v>0</v>
      </c>
      <c r="I47" s="6"/>
      <c r="J47" s="7"/>
      <c r="K47" s="7"/>
    </row>
    <row r="48" spans="1:20" ht="18" customHeight="1" x14ac:dyDescent="0.3">
      <c r="A48" s="6"/>
      <c r="B48" s="35" t="s">
        <v>41</v>
      </c>
      <c r="C48" s="36"/>
      <c r="D48" s="36"/>
      <c r="E48" s="37"/>
      <c r="F48" s="17">
        <v>341</v>
      </c>
      <c r="G48" s="23"/>
      <c r="H48" s="23"/>
      <c r="I48" s="6"/>
      <c r="J48" s="7"/>
      <c r="K48" s="7"/>
    </row>
    <row r="49" spans="1:9" s="7" customFormat="1" ht="18" customHeight="1" x14ac:dyDescent="0.3">
      <c r="A49" s="6"/>
      <c r="B49" s="35" t="s">
        <v>40</v>
      </c>
      <c r="C49" s="36"/>
      <c r="D49" s="36"/>
      <c r="E49" s="37"/>
      <c r="F49" s="17">
        <v>342</v>
      </c>
      <c r="G49" s="23"/>
      <c r="H49" s="23"/>
      <c r="I49" s="6"/>
    </row>
    <row r="50" spans="1:9" s="7" customFormat="1" ht="18" customHeight="1" x14ac:dyDescent="0.3">
      <c r="A50" s="6"/>
      <c r="B50" s="35" t="s">
        <v>4</v>
      </c>
      <c r="C50" s="36"/>
      <c r="D50" s="36"/>
      <c r="E50" s="37"/>
      <c r="F50" s="17">
        <v>343</v>
      </c>
      <c r="G50" s="23"/>
      <c r="H50" s="23"/>
      <c r="I50" s="6"/>
    </row>
    <row r="51" spans="1:9" s="7" customFormat="1" ht="54.75" customHeight="1" x14ac:dyDescent="0.3">
      <c r="A51" s="6"/>
      <c r="B51" s="38" t="s">
        <v>49</v>
      </c>
      <c r="C51" s="39"/>
      <c r="D51" s="39"/>
      <c r="E51" s="40"/>
      <c r="F51" s="18">
        <v>350</v>
      </c>
      <c r="G51" s="22">
        <f t="shared" ref="G51:H51" si="3">SUM(G52:G54)</f>
        <v>0</v>
      </c>
      <c r="H51" s="22">
        <f t="shared" si="3"/>
        <v>0</v>
      </c>
      <c r="I51" s="6"/>
    </row>
    <row r="52" spans="1:9" s="7" customFormat="1" ht="18" customHeight="1" x14ac:dyDescent="0.3">
      <c r="A52" s="6"/>
      <c r="B52" s="35" t="s">
        <v>41</v>
      </c>
      <c r="C52" s="36"/>
      <c r="D52" s="36"/>
      <c r="E52" s="37"/>
      <c r="F52" s="17">
        <v>351</v>
      </c>
      <c r="G52" s="23"/>
      <c r="H52" s="23"/>
      <c r="I52" s="6"/>
    </row>
    <row r="53" spans="1:9" s="7" customFormat="1" ht="18" customHeight="1" x14ac:dyDescent="0.3">
      <c r="A53" s="6"/>
      <c r="B53" s="35" t="s">
        <v>40</v>
      </c>
      <c r="C53" s="36"/>
      <c r="D53" s="36"/>
      <c r="E53" s="37"/>
      <c r="F53" s="17">
        <v>352</v>
      </c>
      <c r="G53" s="23"/>
      <c r="H53" s="23"/>
      <c r="I53" s="6"/>
    </row>
    <row r="54" spans="1:9" s="7" customFormat="1" ht="18" customHeight="1" x14ac:dyDescent="0.3">
      <c r="A54" s="6"/>
      <c r="B54" s="35" t="s">
        <v>4</v>
      </c>
      <c r="C54" s="36"/>
      <c r="D54" s="36"/>
      <c r="E54" s="37"/>
      <c r="F54" s="17">
        <v>353</v>
      </c>
      <c r="G54" s="23"/>
      <c r="H54" s="23"/>
      <c r="I54" s="6"/>
    </row>
    <row r="55" spans="1:9" s="7" customFormat="1" ht="54.75" customHeight="1" x14ac:dyDescent="0.3">
      <c r="A55" s="6"/>
      <c r="B55" s="38" t="s">
        <v>50</v>
      </c>
      <c r="C55" s="39"/>
      <c r="D55" s="39"/>
      <c r="E55" s="40"/>
      <c r="F55" s="18">
        <v>360</v>
      </c>
      <c r="G55" s="22">
        <f t="shared" ref="G55:H55" si="4">SUM(G56:G58)</f>
        <v>0</v>
      </c>
      <c r="H55" s="22">
        <f t="shared" si="4"/>
        <v>0</v>
      </c>
      <c r="I55" s="6"/>
    </row>
    <row r="56" spans="1:9" s="7" customFormat="1" ht="18" customHeight="1" x14ac:dyDescent="0.3">
      <c r="A56" s="6"/>
      <c r="B56" s="35" t="s">
        <v>41</v>
      </c>
      <c r="C56" s="36"/>
      <c r="D56" s="36"/>
      <c r="E56" s="37"/>
      <c r="F56" s="17">
        <v>361</v>
      </c>
      <c r="G56" s="23"/>
      <c r="H56" s="23"/>
      <c r="I56" s="6"/>
    </row>
    <row r="57" spans="1:9" s="7" customFormat="1" ht="18" customHeight="1" x14ac:dyDescent="0.3">
      <c r="A57" s="6"/>
      <c r="B57" s="35" t="s">
        <v>40</v>
      </c>
      <c r="C57" s="36"/>
      <c r="D57" s="36"/>
      <c r="E57" s="37"/>
      <c r="F57" s="17">
        <v>362</v>
      </c>
      <c r="G57" s="23"/>
      <c r="H57" s="23"/>
      <c r="I57" s="6"/>
    </row>
    <row r="58" spans="1:9" s="7" customFormat="1" ht="18" customHeight="1" x14ac:dyDescent="0.3">
      <c r="A58" s="6"/>
      <c r="B58" s="35" t="s">
        <v>4</v>
      </c>
      <c r="C58" s="36"/>
      <c r="D58" s="36"/>
      <c r="E58" s="37"/>
      <c r="F58" s="17">
        <v>363</v>
      </c>
      <c r="G58" s="23"/>
      <c r="H58" s="23"/>
      <c r="I58" s="6"/>
    </row>
    <row r="59" spans="1:9" s="7" customFormat="1" ht="18" customHeight="1" x14ac:dyDescent="0.3">
      <c r="A59" s="6"/>
      <c r="B59" s="19"/>
      <c r="C59" s="19"/>
      <c r="D59" s="19"/>
      <c r="E59" s="19"/>
      <c r="F59" s="6"/>
      <c r="G59" s="6"/>
      <c r="H59" s="6"/>
      <c r="I59" s="6"/>
    </row>
    <row r="60" spans="1:9" s="7" customFormat="1" ht="18" customHeight="1" x14ac:dyDescent="0.3">
      <c r="A60" s="6"/>
      <c r="B60" s="10" t="s">
        <v>51</v>
      </c>
      <c r="C60" s="6"/>
      <c r="D60" s="6"/>
      <c r="E60" s="6"/>
      <c r="F60" s="6"/>
      <c r="G60" s="6"/>
      <c r="H60" s="6"/>
      <c r="I60" s="6"/>
    </row>
    <row r="61" spans="1:9" s="7" customFormat="1" ht="4.5" customHeight="1" x14ac:dyDescent="0.3">
      <c r="A61" s="6"/>
      <c r="B61" s="6"/>
      <c r="C61" s="10"/>
      <c r="D61" s="10"/>
      <c r="E61" s="10"/>
      <c r="F61" s="6"/>
      <c r="G61" s="6"/>
      <c r="H61" s="6"/>
      <c r="I61" s="6"/>
    </row>
    <row r="62" spans="1:9" s="7" customFormat="1" ht="28" x14ac:dyDescent="0.3">
      <c r="A62" s="6"/>
      <c r="B62" s="48" t="s">
        <v>0</v>
      </c>
      <c r="C62" s="48"/>
      <c r="D62" s="48"/>
      <c r="E62" s="48"/>
      <c r="F62" s="16" t="s">
        <v>1</v>
      </c>
      <c r="G62" s="16" t="s">
        <v>43</v>
      </c>
      <c r="H62" s="6"/>
      <c r="I62" s="6"/>
    </row>
    <row r="63" spans="1:9" s="7" customFormat="1" ht="18" customHeight="1" x14ac:dyDescent="0.3">
      <c r="A63" s="6"/>
      <c r="B63" s="52" t="s">
        <v>2</v>
      </c>
      <c r="C63" s="52"/>
      <c r="D63" s="52"/>
      <c r="E63" s="52"/>
      <c r="F63" s="17" t="s">
        <v>3</v>
      </c>
      <c r="G63" s="17">
        <v>1</v>
      </c>
      <c r="H63" s="6"/>
      <c r="I63" s="6"/>
    </row>
    <row r="64" spans="1:9" s="7" customFormat="1" ht="49.5" customHeight="1" x14ac:dyDescent="0.3">
      <c r="A64" s="6"/>
      <c r="B64" s="54" t="s">
        <v>52</v>
      </c>
      <c r="C64" s="54"/>
      <c r="D64" s="54"/>
      <c r="E64" s="54"/>
      <c r="F64" s="18">
        <v>400</v>
      </c>
      <c r="G64" s="22">
        <f>SUM(G65,G69)</f>
        <v>0</v>
      </c>
      <c r="H64" s="6"/>
      <c r="I64" s="6"/>
    </row>
    <row r="65" spans="1:9" s="7" customFormat="1" ht="42" customHeight="1" x14ac:dyDescent="0.3">
      <c r="A65" s="6"/>
      <c r="B65" s="55" t="s">
        <v>53</v>
      </c>
      <c r="C65" s="55"/>
      <c r="D65" s="55"/>
      <c r="E65" s="55"/>
      <c r="F65" s="18">
        <v>410</v>
      </c>
      <c r="G65" s="22">
        <f t="shared" ref="G65" si="5">SUM(G66:G68)</f>
        <v>0</v>
      </c>
      <c r="H65" s="6"/>
      <c r="I65" s="6"/>
    </row>
    <row r="66" spans="1:9" s="7" customFormat="1" ht="18" customHeight="1" x14ac:dyDescent="0.3">
      <c r="A66" s="6"/>
      <c r="B66" s="56" t="s">
        <v>41</v>
      </c>
      <c r="C66" s="57"/>
      <c r="D66" s="57"/>
      <c r="E66" s="58"/>
      <c r="F66" s="17">
        <v>411</v>
      </c>
      <c r="G66" s="23"/>
      <c r="H66" s="6"/>
      <c r="I66" s="6"/>
    </row>
    <row r="67" spans="1:9" s="7" customFormat="1" ht="18" customHeight="1" x14ac:dyDescent="0.3">
      <c r="A67" s="6"/>
      <c r="B67" s="56" t="s">
        <v>40</v>
      </c>
      <c r="C67" s="57"/>
      <c r="D67" s="57"/>
      <c r="E67" s="58"/>
      <c r="F67" s="17">
        <v>412</v>
      </c>
      <c r="G67" s="23"/>
      <c r="H67" s="6"/>
      <c r="I67" s="6"/>
    </row>
    <row r="68" spans="1:9" s="7" customFormat="1" ht="18" customHeight="1" x14ac:dyDescent="0.3">
      <c r="A68" s="6"/>
      <c r="B68" s="56" t="s">
        <v>4</v>
      </c>
      <c r="C68" s="57"/>
      <c r="D68" s="57"/>
      <c r="E68" s="58"/>
      <c r="F68" s="17">
        <v>413</v>
      </c>
      <c r="G68" s="23"/>
      <c r="H68" s="6"/>
      <c r="I68" s="6"/>
    </row>
    <row r="69" spans="1:9" s="7" customFormat="1" ht="38.25" customHeight="1" x14ac:dyDescent="0.3">
      <c r="A69" s="6"/>
      <c r="B69" s="55" t="s">
        <v>54</v>
      </c>
      <c r="C69" s="55"/>
      <c r="D69" s="55"/>
      <c r="E69" s="55"/>
      <c r="F69" s="18">
        <v>420</v>
      </c>
      <c r="G69" s="22">
        <f t="shared" ref="G69" si="6">SUM(G70:G72)</f>
        <v>0</v>
      </c>
      <c r="H69" s="6"/>
      <c r="I69" s="6"/>
    </row>
    <row r="70" spans="1:9" s="7" customFormat="1" ht="18" customHeight="1" x14ac:dyDescent="0.3">
      <c r="A70" s="6"/>
      <c r="B70" s="56" t="s">
        <v>41</v>
      </c>
      <c r="C70" s="57"/>
      <c r="D70" s="57"/>
      <c r="E70" s="58"/>
      <c r="F70" s="17">
        <v>421</v>
      </c>
      <c r="G70" s="23"/>
      <c r="H70" s="6"/>
      <c r="I70" s="6"/>
    </row>
    <row r="71" spans="1:9" s="7" customFormat="1" ht="18" customHeight="1" x14ac:dyDescent="0.3">
      <c r="A71" s="6"/>
      <c r="B71" s="56" t="s">
        <v>40</v>
      </c>
      <c r="C71" s="57"/>
      <c r="D71" s="57"/>
      <c r="E71" s="58"/>
      <c r="F71" s="17">
        <v>422</v>
      </c>
      <c r="G71" s="23"/>
      <c r="H71" s="6"/>
      <c r="I71" s="6"/>
    </row>
    <row r="72" spans="1:9" s="7" customFormat="1" ht="18" customHeight="1" x14ac:dyDescent="0.3">
      <c r="A72" s="6"/>
      <c r="B72" s="56" t="s">
        <v>4</v>
      </c>
      <c r="C72" s="57"/>
      <c r="D72" s="57"/>
      <c r="E72" s="58"/>
      <c r="F72" s="17">
        <v>423</v>
      </c>
      <c r="G72" s="23"/>
      <c r="H72" s="6"/>
      <c r="I72" s="6"/>
    </row>
    <row r="73" spans="1:9" s="7" customFormat="1" ht="45.75" customHeight="1" x14ac:dyDescent="0.3">
      <c r="A73" s="6"/>
      <c r="B73" s="53" t="s">
        <v>56</v>
      </c>
      <c r="C73" s="53"/>
      <c r="D73" s="53"/>
      <c r="E73" s="53"/>
      <c r="F73" s="53"/>
      <c r="G73" s="53"/>
      <c r="H73" s="53"/>
      <c r="I73" s="6"/>
    </row>
    <row r="74" spans="1:9" s="7" customFormat="1" ht="14" x14ac:dyDescent="0.3">
      <c r="A74" s="6"/>
      <c r="B74" s="6"/>
      <c r="C74" s="6"/>
      <c r="D74" s="6"/>
      <c r="E74" s="6"/>
      <c r="F74" s="6"/>
      <c r="G74" s="6"/>
      <c r="H74" s="6"/>
      <c r="I74" s="6"/>
    </row>
    <row r="75" spans="1:9" s="7" customFormat="1" ht="15" x14ac:dyDescent="0.3">
      <c r="A75" s="6"/>
      <c r="B75" s="10" t="s">
        <v>59</v>
      </c>
      <c r="C75" s="10"/>
      <c r="D75" s="10"/>
      <c r="E75" s="6"/>
      <c r="F75" s="6"/>
      <c r="G75" s="6"/>
      <c r="H75" s="6"/>
      <c r="I75" s="6"/>
    </row>
    <row r="76" spans="1:9" s="7" customFormat="1" ht="5.25" customHeight="1" x14ac:dyDescent="0.3">
      <c r="A76" s="6"/>
      <c r="B76" s="6"/>
      <c r="C76" s="6"/>
      <c r="D76" s="6"/>
      <c r="E76" s="6"/>
      <c r="F76" s="6"/>
      <c r="G76" s="6"/>
      <c r="H76" s="6"/>
      <c r="I76" s="6"/>
    </row>
    <row r="77" spans="1:9" s="7" customFormat="1" ht="15.5" x14ac:dyDescent="0.35">
      <c r="A77" s="6"/>
      <c r="B77" s="6"/>
      <c r="C77" s="20" t="s">
        <v>57</v>
      </c>
      <c r="D77" s="6"/>
      <c r="E77" s="6"/>
      <c r="F77" s="28">
        <f>Aprekini!C22</f>
        <v>1</v>
      </c>
      <c r="G77" s="6"/>
      <c r="H77" s="6"/>
      <c r="I77" s="6"/>
    </row>
    <row r="78" spans="1:9" s="7" customFormat="1" ht="21.75" customHeight="1" x14ac:dyDescent="0.35">
      <c r="A78" s="6"/>
      <c r="B78" s="6"/>
      <c r="C78" s="20" t="s">
        <v>58</v>
      </c>
      <c r="D78" s="6"/>
      <c r="E78" s="6"/>
      <c r="F78" s="6"/>
      <c r="G78" s="6"/>
      <c r="H78" s="6"/>
      <c r="I78" s="6"/>
    </row>
    <row r="79" spans="1:9" s="7" customFormat="1" ht="21.75" customHeight="1" x14ac:dyDescent="0.3">
      <c r="A79" s="6"/>
      <c r="B79" s="6"/>
      <c r="C79" s="6"/>
      <c r="D79" s="6"/>
      <c r="E79" s="6"/>
      <c r="F79" s="6"/>
      <c r="G79" s="6"/>
      <c r="H79" s="6"/>
      <c r="I79" s="6"/>
    </row>
    <row r="80" spans="1:9" s="7" customFormat="1" ht="15" x14ac:dyDescent="0.3">
      <c r="A80" s="6"/>
      <c r="B80" s="10" t="s">
        <v>60</v>
      </c>
      <c r="C80" s="10"/>
      <c r="D80" s="10"/>
      <c r="E80" s="6"/>
      <c r="F80" s="6"/>
      <c r="G80" s="6"/>
      <c r="H80" s="6"/>
      <c r="I80" s="6"/>
    </row>
    <row r="81" spans="1:11" ht="18" customHeight="1" x14ac:dyDescent="0.35">
      <c r="A81" s="6"/>
      <c r="B81" s="10"/>
      <c r="C81" s="8" t="s">
        <v>61</v>
      </c>
      <c r="D81" s="10"/>
      <c r="E81" s="6"/>
      <c r="F81" s="6"/>
      <c r="G81" s="6"/>
      <c r="H81" s="6"/>
      <c r="I81" s="6"/>
      <c r="J81" s="7"/>
      <c r="K81" s="7"/>
    </row>
    <row r="82" spans="1:11" ht="15" x14ac:dyDescent="0.3">
      <c r="A82" s="6"/>
      <c r="B82" s="10"/>
      <c r="C82" s="21" t="s">
        <v>19</v>
      </c>
      <c r="D82" s="10"/>
      <c r="E82" s="6"/>
      <c r="F82" s="6"/>
      <c r="G82" s="6"/>
      <c r="H82" s="6"/>
      <c r="I82" s="6"/>
      <c r="J82" s="7"/>
      <c r="K82" s="7"/>
    </row>
    <row r="83" spans="1:11" ht="6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7"/>
      <c r="K83" s="7"/>
    </row>
    <row r="84" spans="1:11" ht="14" x14ac:dyDescent="0.3">
      <c r="A84" s="6"/>
      <c r="B84" s="6"/>
      <c r="C84" s="49"/>
      <c r="D84" s="49"/>
      <c r="E84" s="49"/>
      <c r="F84" s="49"/>
      <c r="G84" s="49"/>
      <c r="H84" s="6"/>
      <c r="I84" s="6"/>
      <c r="J84" s="7"/>
      <c r="K84" s="7"/>
    </row>
    <row r="85" spans="1:11" ht="14" x14ac:dyDescent="0.3">
      <c r="A85" s="6"/>
      <c r="B85" s="6"/>
      <c r="C85" s="50" t="s">
        <v>18</v>
      </c>
      <c r="D85" s="50"/>
      <c r="E85" s="50"/>
      <c r="F85" s="50"/>
      <c r="G85" s="50"/>
      <c r="H85" s="6"/>
      <c r="I85" s="6"/>
      <c r="J85" s="7"/>
      <c r="K85" s="7"/>
    </row>
    <row r="86" spans="1:11" ht="16.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7"/>
      <c r="K86" s="7"/>
    </row>
    <row r="87" spans="1:11" ht="14" x14ac:dyDescent="0.3">
      <c r="A87" s="6"/>
      <c r="B87" s="6"/>
      <c r="C87" s="51"/>
      <c r="D87" s="51"/>
      <c r="E87" s="51"/>
      <c r="F87" s="34">
        <v>46021</v>
      </c>
      <c r="G87" s="6"/>
      <c r="H87" s="6"/>
      <c r="I87" s="6"/>
      <c r="J87" s="7"/>
      <c r="K87" s="7"/>
    </row>
    <row r="88" spans="1:11" ht="14" x14ac:dyDescent="0.3">
      <c r="A88" s="6"/>
      <c r="B88" s="6"/>
      <c r="C88" s="50" t="s">
        <v>20</v>
      </c>
      <c r="D88" s="50"/>
      <c r="E88" s="50"/>
      <c r="F88" s="50"/>
      <c r="G88" s="6"/>
      <c r="H88" s="6"/>
      <c r="I88" s="6"/>
      <c r="J88" s="7"/>
      <c r="K88" s="7"/>
    </row>
    <row r="89" spans="1:11" ht="14" x14ac:dyDescent="0.3">
      <c r="A89" s="6"/>
      <c r="B89" s="6"/>
      <c r="C89" s="6"/>
      <c r="D89" s="6"/>
      <c r="E89" s="6"/>
      <c r="F89" s="6"/>
      <c r="G89" s="6"/>
      <c r="H89" s="6"/>
      <c r="I89" s="6"/>
      <c r="J89" s="7"/>
      <c r="K89" s="7"/>
    </row>
    <row r="90" spans="1:11" ht="36.75" customHeight="1" x14ac:dyDescent="0.3">
      <c r="A90" s="6"/>
      <c r="B90" s="41" t="s">
        <v>21</v>
      </c>
      <c r="C90" s="41"/>
      <c r="D90" s="41"/>
      <c r="E90" s="41"/>
      <c r="F90" s="41"/>
      <c r="G90" s="41"/>
      <c r="H90" s="41"/>
      <c r="I90" s="6"/>
      <c r="J90" s="7"/>
      <c r="K90" s="7"/>
    </row>
    <row r="91" spans="1:11" ht="14" x14ac:dyDescent="0.3">
      <c r="A91" s="6"/>
      <c r="B91" s="6"/>
      <c r="C91" s="6"/>
      <c r="D91" s="6"/>
      <c r="E91" s="6"/>
      <c r="F91" s="6"/>
      <c r="G91" s="6"/>
      <c r="H91" s="6"/>
      <c r="I91" s="6"/>
      <c r="J91" s="7"/>
      <c r="K91" s="7"/>
    </row>
  </sheetData>
  <sheetProtection algorithmName="SHA-512" hashValue="xuLgJ9Wp6rBvMSvdP/P9mLEybxCZFvATAXBcPp61ltilR5TSYeN9zE/AMUSIxc+Q4m21Hvw9KkaGnxaonad11Q==" saltValue="h64s0Tj1LPQLgxHi+wFBQQ==" spinCount="100000" sheet="1" objects="1" scenarios="1" selectLockedCells="1"/>
  <mergeCells count="67">
    <mergeCell ref="G1:H1"/>
    <mergeCell ref="B3:H3"/>
    <mergeCell ref="B33:E33"/>
    <mergeCell ref="B24:E24"/>
    <mergeCell ref="C14:E14"/>
    <mergeCell ref="C15:E15"/>
    <mergeCell ref="C16:E16"/>
    <mergeCell ref="C17:E17"/>
    <mergeCell ref="C18:E18"/>
    <mergeCell ref="B23:E23"/>
    <mergeCell ref="B25:E25"/>
    <mergeCell ref="B26:E26"/>
    <mergeCell ref="B27:E27"/>
    <mergeCell ref="B28:E28"/>
    <mergeCell ref="B2:H2"/>
    <mergeCell ref="B52:E52"/>
    <mergeCell ref="B43:E43"/>
    <mergeCell ref="B44:E44"/>
    <mergeCell ref="C12:E12"/>
    <mergeCell ref="C13:E13"/>
    <mergeCell ref="B47:E47"/>
    <mergeCell ref="B48:E48"/>
    <mergeCell ref="B49:E49"/>
    <mergeCell ref="B50:E50"/>
    <mergeCell ref="B51:E51"/>
    <mergeCell ref="B34:E34"/>
    <mergeCell ref="B35:E35"/>
    <mergeCell ref="B36:E36"/>
    <mergeCell ref="B37:E37"/>
    <mergeCell ref="B46:E46"/>
    <mergeCell ref="C88:F88"/>
    <mergeCell ref="C87:E87"/>
    <mergeCell ref="C85:G85"/>
    <mergeCell ref="B58:E58"/>
    <mergeCell ref="B62:E62"/>
    <mergeCell ref="B63:E63"/>
    <mergeCell ref="B73:H7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90:H90"/>
    <mergeCell ref="F12:H12"/>
    <mergeCell ref="F14:H14"/>
    <mergeCell ref="F15:H15"/>
    <mergeCell ref="F16:H16"/>
    <mergeCell ref="F17:H17"/>
    <mergeCell ref="F18:H18"/>
    <mergeCell ref="F13:H13"/>
    <mergeCell ref="B38:E38"/>
    <mergeCell ref="B39:E39"/>
    <mergeCell ref="B40:E40"/>
    <mergeCell ref="B41:E41"/>
    <mergeCell ref="B42:E42"/>
    <mergeCell ref="B45:E45"/>
    <mergeCell ref="B32:E32"/>
    <mergeCell ref="C84:G84"/>
    <mergeCell ref="B53:E53"/>
    <mergeCell ref="B54:E54"/>
    <mergeCell ref="B55:E55"/>
    <mergeCell ref="B56:E56"/>
    <mergeCell ref="B57:E57"/>
  </mergeCells>
  <conditionalFormatting sqref="G25:H28 G34:H35 G39:H39 G43:H43 G47:H47 G51:H51 G55:H55 G64:G65 G69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34:H58 G25:H28" xr:uid="{00000000-0002-0000-0000-000000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1</xdr:col>
                    <xdr:colOff>279400</xdr:colOff>
                    <xdr:row>76</xdr:row>
                    <xdr:rowOff>0</xdr:rowOff>
                  </from>
                  <to>
                    <xdr:col>4</xdr:col>
                    <xdr:colOff>152400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279400</xdr:colOff>
                    <xdr:row>77</xdr:row>
                    <xdr:rowOff>76200</xdr:rowOff>
                  </from>
                  <to>
                    <xdr:col>4</xdr:col>
                    <xdr:colOff>152400</xdr:colOff>
                    <xdr:row>78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FB1F6451-56D7-4A80-8A0F-CC7B6FE9FD47}">
            <xm:f>Aprekini!$C$22=1</xm:f>
            <x14:dxf>
              <font>
                <b/>
                <i val="0"/>
              </font>
            </x14:dxf>
          </x14:cfRule>
          <x14:cfRule type="expression" priority="9" id="{CF0E9C78-7315-4C0A-BD0B-18AF72BDFD7F}">
            <xm:f>Aprekini!$C$22=1</xm:f>
            <x14:dxf>
              <font>
                <color theme="9" tint="-0.24994659260841701"/>
              </font>
            </x14:dxf>
          </x14:cfRule>
          <xm:sqref>C77</xm:sqref>
        </x14:conditionalFormatting>
        <x14:conditionalFormatting xmlns:xm="http://schemas.microsoft.com/office/excel/2006/main">
          <x14:cfRule type="expression" priority="6" stopIfTrue="1" id="{2760AC75-16DF-47C3-A398-D322B24C066D}">
            <xm:f>Aprekini!$C$22=2</xm:f>
            <x14:dxf>
              <font>
                <b/>
                <i val="0"/>
              </font>
            </x14:dxf>
          </x14:cfRule>
          <x14:cfRule type="expression" priority="10" id="{8EAAF581-34F9-451B-AADF-ED1BEFF372CA}">
            <xm:f>Aprekini!$C$22=2</xm:f>
            <x14:dxf>
              <font>
                <color rgb="FFC00000"/>
              </font>
            </x14:dxf>
          </x14:cfRule>
          <xm:sqref>C78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AU43"/>
  <sheetViews>
    <sheetView topLeftCell="G1" zoomScale="70" zoomScaleNormal="70" workbookViewId="0">
      <selection activeCell="D50" sqref="D50"/>
    </sheetView>
  </sheetViews>
  <sheetFormatPr defaultRowHeight="14.5" x14ac:dyDescent="0.35"/>
  <cols>
    <col min="1" max="1" width="3.54296875" customWidth="1"/>
    <col min="2" max="2" width="35.7265625" customWidth="1"/>
    <col min="5" max="5" width="17.26953125" bestFit="1" customWidth="1"/>
    <col min="6" max="6" width="80.7265625" bestFit="1" customWidth="1"/>
    <col min="7" max="7" width="61.6328125" bestFit="1" customWidth="1"/>
    <col min="8" max="8" width="74.54296875" bestFit="1" customWidth="1"/>
    <col min="9" max="9" width="75.6328125" bestFit="1" customWidth="1"/>
    <col min="10" max="10" width="44.08984375" bestFit="1" customWidth="1"/>
    <col min="11" max="11" width="10.08984375" bestFit="1" customWidth="1"/>
    <col min="12" max="12" width="15.6328125" bestFit="1" customWidth="1"/>
    <col min="13" max="13" width="56.1796875" bestFit="1" customWidth="1"/>
    <col min="14" max="14" width="52.90625" bestFit="1" customWidth="1"/>
    <col min="15" max="15" width="48.36328125" bestFit="1" customWidth="1"/>
    <col min="16" max="16" width="49.36328125" bestFit="1" customWidth="1"/>
    <col min="17" max="17" width="55.453125" bestFit="1" customWidth="1"/>
    <col min="18" max="18" width="9.08984375" bestFit="1" customWidth="1"/>
    <col min="19" max="27" width="8.81640625" customWidth="1"/>
    <col min="28" max="36" width="9.81640625" customWidth="1"/>
    <col min="37" max="37" width="9.81640625" bestFit="1" customWidth="1"/>
    <col min="38" max="47" width="9.81640625" customWidth="1"/>
  </cols>
  <sheetData>
    <row r="3" spans="2:47" x14ac:dyDescent="0.35">
      <c r="B3" t="s">
        <v>24</v>
      </c>
      <c r="E3" t="s">
        <v>163</v>
      </c>
      <c r="F3" t="s">
        <v>164</v>
      </c>
      <c r="G3" t="s">
        <v>165</v>
      </c>
      <c r="H3" t="s">
        <v>166</v>
      </c>
      <c r="I3" t="s">
        <v>167</v>
      </c>
      <c r="J3" t="s">
        <v>168</v>
      </c>
      <c r="K3" t="s">
        <v>146</v>
      </c>
      <c r="L3" t="s">
        <v>148</v>
      </c>
      <c r="M3" t="s">
        <v>169</v>
      </c>
      <c r="N3" t="s">
        <v>170</v>
      </c>
      <c r="O3" t="s">
        <v>171</v>
      </c>
      <c r="P3" t="s">
        <v>172</v>
      </c>
      <c r="Q3" t="s">
        <v>173</v>
      </c>
      <c r="R3" t="s">
        <v>147</v>
      </c>
    </row>
    <row r="4" spans="2:47" x14ac:dyDescent="0.35">
      <c r="B4" s="2" t="str">
        <f>IF(OR(ISBLANK('Razotaju veidlapa'!F16),'Razotaju veidlapa'!F16=0),"",'Razotaju veidlapa'!F16)</f>
        <v/>
      </c>
      <c r="E4" t="s">
        <v>193</v>
      </c>
      <c r="F4" t="s">
        <v>67</v>
      </c>
      <c r="G4" t="s">
        <v>88</v>
      </c>
      <c r="H4" t="s">
        <v>124</v>
      </c>
      <c r="I4" t="s">
        <v>194</v>
      </c>
      <c r="J4" t="s">
        <v>109</v>
      </c>
      <c r="K4">
        <v>29747</v>
      </c>
      <c r="L4">
        <v>1</v>
      </c>
      <c r="M4">
        <v>1</v>
      </c>
      <c r="N4" t="s">
        <v>175</v>
      </c>
      <c r="O4" t="s">
        <v>176</v>
      </c>
      <c r="P4" t="s">
        <v>188</v>
      </c>
      <c r="R4" t="s">
        <v>328</v>
      </c>
      <c r="V4" s="30"/>
      <c r="X4" s="30"/>
      <c r="AC4" s="30"/>
      <c r="AH4" s="30"/>
      <c r="AL4" s="30"/>
      <c r="AU4" s="30"/>
    </row>
    <row r="5" spans="2:47" x14ac:dyDescent="0.35">
      <c r="E5" t="s">
        <v>183</v>
      </c>
      <c r="F5" t="s">
        <v>81</v>
      </c>
      <c r="G5" t="s">
        <v>105</v>
      </c>
      <c r="H5" t="s">
        <v>127</v>
      </c>
      <c r="I5" t="s">
        <v>184</v>
      </c>
      <c r="J5" t="s">
        <v>110</v>
      </c>
      <c r="K5">
        <v>10741</v>
      </c>
      <c r="L5">
        <v>1</v>
      </c>
      <c r="M5">
        <v>1</v>
      </c>
      <c r="N5" t="s">
        <v>175</v>
      </c>
      <c r="O5" t="s">
        <v>176</v>
      </c>
      <c r="P5" t="s">
        <v>177</v>
      </c>
      <c r="R5" t="s">
        <v>64</v>
      </c>
      <c r="V5" s="30"/>
      <c r="X5" s="30"/>
      <c r="AC5" s="30"/>
      <c r="AH5" s="30"/>
      <c r="AL5" s="30"/>
      <c r="AU5" s="30"/>
    </row>
    <row r="6" spans="2:47" x14ac:dyDescent="0.35">
      <c r="B6" t="s">
        <v>25</v>
      </c>
      <c r="E6" t="s">
        <v>200</v>
      </c>
      <c r="F6" t="s">
        <v>75</v>
      </c>
      <c r="G6" t="s">
        <v>97</v>
      </c>
      <c r="H6" t="s">
        <v>31</v>
      </c>
      <c r="I6" t="s">
        <v>201</v>
      </c>
      <c r="J6" t="s">
        <v>115</v>
      </c>
      <c r="K6">
        <v>17639</v>
      </c>
      <c r="L6">
        <v>1</v>
      </c>
      <c r="M6">
        <v>1</v>
      </c>
      <c r="N6" t="s">
        <v>175</v>
      </c>
      <c r="O6" t="s">
        <v>176</v>
      </c>
      <c r="P6" t="s">
        <v>177</v>
      </c>
      <c r="R6" t="s">
        <v>62</v>
      </c>
      <c r="V6" s="30"/>
      <c r="X6" s="30"/>
      <c r="AC6" s="30"/>
      <c r="AH6" s="30"/>
      <c r="AL6" s="30"/>
      <c r="AU6" s="30"/>
    </row>
    <row r="7" spans="2:47" x14ac:dyDescent="0.35">
      <c r="B7" s="3">
        <f t="array" ref="B7">MIN(SEARCH({0;1;2;3;4;5;6;7;8;9},B4&amp;"0123456789"))</f>
        <v>1</v>
      </c>
      <c r="E7" t="s">
        <v>195</v>
      </c>
      <c r="F7" t="s">
        <v>196</v>
      </c>
      <c r="G7" t="s">
        <v>99</v>
      </c>
      <c r="H7" t="s">
        <v>197</v>
      </c>
      <c r="I7" t="s">
        <v>198</v>
      </c>
      <c r="J7" t="s">
        <v>28</v>
      </c>
      <c r="K7">
        <v>19999</v>
      </c>
      <c r="L7">
        <v>1</v>
      </c>
      <c r="M7">
        <v>1</v>
      </c>
      <c r="N7" t="s">
        <v>175</v>
      </c>
      <c r="O7" t="s">
        <v>176</v>
      </c>
      <c r="P7" t="s">
        <v>177</v>
      </c>
      <c r="R7" t="s">
        <v>63</v>
      </c>
      <c r="V7" s="30"/>
      <c r="X7" s="30"/>
      <c r="AC7" s="30"/>
      <c r="AH7" s="30"/>
      <c r="AL7" s="30"/>
      <c r="AU7" s="30"/>
    </row>
    <row r="8" spans="2:47" x14ac:dyDescent="0.35">
      <c r="E8" t="s">
        <v>221</v>
      </c>
      <c r="F8" t="s">
        <v>72</v>
      </c>
      <c r="G8" t="s">
        <v>94</v>
      </c>
      <c r="H8" t="s">
        <v>131</v>
      </c>
      <c r="I8" t="s">
        <v>222</v>
      </c>
      <c r="J8" t="s">
        <v>223</v>
      </c>
      <c r="K8">
        <v>24615</v>
      </c>
      <c r="L8">
        <v>1</v>
      </c>
      <c r="M8">
        <v>1</v>
      </c>
      <c r="N8" t="s">
        <v>175</v>
      </c>
      <c r="O8" t="s">
        <v>176</v>
      </c>
      <c r="P8" t="s">
        <v>188</v>
      </c>
      <c r="R8" t="s">
        <v>158</v>
      </c>
      <c r="V8" s="30"/>
      <c r="X8" s="30"/>
      <c r="AC8" s="30"/>
      <c r="AH8" s="30"/>
      <c r="AL8" s="30"/>
      <c r="AU8" s="30"/>
    </row>
    <row r="9" spans="2:47" x14ac:dyDescent="0.35">
      <c r="B9" t="s">
        <v>26</v>
      </c>
      <c r="E9" t="s">
        <v>178</v>
      </c>
      <c r="F9" t="s">
        <v>76</v>
      </c>
      <c r="G9" t="s">
        <v>98</v>
      </c>
      <c r="H9" t="s">
        <v>129</v>
      </c>
      <c r="I9" t="s">
        <v>179</v>
      </c>
      <c r="J9" t="s">
        <v>112</v>
      </c>
      <c r="K9">
        <v>29617</v>
      </c>
      <c r="L9">
        <v>1</v>
      </c>
      <c r="M9">
        <v>1</v>
      </c>
      <c r="N9" t="s">
        <v>175</v>
      </c>
      <c r="O9" t="s">
        <v>176</v>
      </c>
      <c r="P9" t="s">
        <v>188</v>
      </c>
      <c r="R9" t="s">
        <v>245</v>
      </c>
      <c r="V9" s="30"/>
      <c r="X9" s="30"/>
      <c r="AC9" s="30"/>
      <c r="AH9" s="30"/>
      <c r="AL9" s="30"/>
      <c r="AU9" s="30"/>
    </row>
    <row r="10" spans="2:47" x14ac:dyDescent="0.35">
      <c r="B10" s="3">
        <f t="array" aca="1" ref="B10" ca="1">IF(ISNUMBER(VALUE(B13)),LEN(B13),MATCH(TRUE,ISERROR(VALUE(MID(B13,ROW(INDIRECT("1:"&amp;LEN(B13))),1))),0)-1)</f>
        <v>0</v>
      </c>
      <c r="E10" t="s">
        <v>208</v>
      </c>
      <c r="F10" t="s">
        <v>209</v>
      </c>
      <c r="G10" t="s">
        <v>106</v>
      </c>
      <c r="H10" t="s">
        <v>210</v>
      </c>
      <c r="I10" t="s">
        <v>211</v>
      </c>
      <c r="J10" t="s">
        <v>212</v>
      </c>
      <c r="K10">
        <v>27165</v>
      </c>
      <c r="L10">
        <v>1</v>
      </c>
      <c r="M10">
        <v>1</v>
      </c>
      <c r="N10" t="s">
        <v>175</v>
      </c>
      <c r="O10" t="s">
        <v>176</v>
      </c>
      <c r="P10" t="s">
        <v>188</v>
      </c>
      <c r="R10" t="s">
        <v>253</v>
      </c>
      <c r="V10" s="30"/>
      <c r="X10" s="30"/>
      <c r="AC10" s="30"/>
      <c r="AH10" s="30"/>
      <c r="AL10" s="30"/>
      <c r="AU10" s="30"/>
    </row>
    <row r="11" spans="2:47" x14ac:dyDescent="0.35">
      <c r="E11" t="s">
        <v>235</v>
      </c>
      <c r="F11" t="s">
        <v>69</v>
      </c>
      <c r="G11" t="s">
        <v>90</v>
      </c>
      <c r="H11" t="s">
        <v>236</v>
      </c>
      <c r="I11" t="s">
        <v>237</v>
      </c>
      <c r="J11" t="s">
        <v>238</v>
      </c>
      <c r="K11">
        <v>29956</v>
      </c>
      <c r="L11">
        <v>1</v>
      </c>
      <c r="M11">
        <v>1</v>
      </c>
      <c r="N11" t="s">
        <v>175</v>
      </c>
      <c r="O11" t="s">
        <v>176</v>
      </c>
      <c r="P11" t="s">
        <v>188</v>
      </c>
      <c r="R11" t="s">
        <v>159</v>
      </c>
      <c r="V11" s="30"/>
      <c r="X11" s="30"/>
      <c r="AC11" s="30"/>
      <c r="AH11" s="30"/>
      <c r="AL11" s="30"/>
      <c r="AU11" s="30"/>
    </row>
    <row r="12" spans="2:47" x14ac:dyDescent="0.35">
      <c r="B12" t="s">
        <v>27</v>
      </c>
      <c r="E12" t="s">
        <v>203</v>
      </c>
      <c r="F12" t="s">
        <v>78</v>
      </c>
      <c r="G12" t="s">
        <v>102</v>
      </c>
      <c r="H12" t="s">
        <v>137</v>
      </c>
      <c r="I12" t="s">
        <v>329</v>
      </c>
      <c r="J12" t="s">
        <v>118</v>
      </c>
      <c r="K12">
        <v>28485</v>
      </c>
      <c r="L12">
        <v>1</v>
      </c>
      <c r="M12">
        <v>1</v>
      </c>
      <c r="N12" t="s">
        <v>175</v>
      </c>
      <c r="O12" t="s">
        <v>176</v>
      </c>
      <c r="P12" t="s">
        <v>188</v>
      </c>
      <c r="R12" t="s">
        <v>330</v>
      </c>
      <c r="V12" s="30"/>
      <c r="X12" s="30"/>
      <c r="AC12" s="30"/>
      <c r="AH12" s="30"/>
      <c r="AL12" s="30"/>
      <c r="AU12" s="30"/>
    </row>
    <row r="13" spans="2:47" x14ac:dyDescent="0.35">
      <c r="B13" s="25" t="str">
        <f>SUBSTITUTE(MID(B4,B7,LEN(B4)),"/","|")&amp;"a"</f>
        <v>a</v>
      </c>
      <c r="E13" t="s">
        <v>261</v>
      </c>
      <c r="F13" t="s">
        <v>262</v>
      </c>
      <c r="G13" t="s">
        <v>263</v>
      </c>
      <c r="H13" t="s">
        <v>264</v>
      </c>
      <c r="I13" t="s">
        <v>265</v>
      </c>
      <c r="J13" t="s">
        <v>266</v>
      </c>
      <c r="K13">
        <v>26570</v>
      </c>
      <c r="L13">
        <v>1</v>
      </c>
      <c r="M13">
        <v>1</v>
      </c>
      <c r="N13" t="s">
        <v>175</v>
      </c>
      <c r="O13" t="s">
        <v>176</v>
      </c>
      <c r="P13" t="s">
        <v>188</v>
      </c>
      <c r="R13" t="s">
        <v>267</v>
      </c>
      <c r="V13" s="30"/>
      <c r="X13" s="30"/>
      <c r="AC13" s="30"/>
      <c r="AH13" s="30"/>
      <c r="AL13" s="30"/>
      <c r="AU13" s="30"/>
    </row>
    <row r="14" spans="2:47" x14ac:dyDescent="0.35">
      <c r="E14" t="s">
        <v>174</v>
      </c>
      <c r="F14" t="s">
        <v>74</v>
      </c>
      <c r="G14" t="s">
        <v>96</v>
      </c>
      <c r="H14" t="s">
        <v>133</v>
      </c>
      <c r="I14" t="s">
        <v>239</v>
      </c>
      <c r="J14" t="s">
        <v>240</v>
      </c>
      <c r="K14">
        <v>28830</v>
      </c>
      <c r="L14">
        <v>1</v>
      </c>
      <c r="M14">
        <v>1</v>
      </c>
      <c r="N14" t="s">
        <v>175</v>
      </c>
      <c r="O14" t="s">
        <v>176</v>
      </c>
      <c r="P14" t="s">
        <v>188</v>
      </c>
      <c r="R14" t="s">
        <v>241</v>
      </c>
      <c r="V14" s="30"/>
      <c r="X14" s="30"/>
      <c r="AC14" s="30"/>
      <c r="AH14" s="30"/>
      <c r="AL14" s="30"/>
      <c r="AU14" s="30"/>
    </row>
    <row r="15" spans="2:47" x14ac:dyDescent="0.35">
      <c r="B15" t="s">
        <v>30</v>
      </c>
      <c r="E15" t="s">
        <v>213</v>
      </c>
      <c r="F15" t="s">
        <v>250</v>
      </c>
      <c r="G15" t="s">
        <v>215</v>
      </c>
      <c r="H15" t="s">
        <v>214</v>
      </c>
      <c r="I15" t="s">
        <v>216</v>
      </c>
      <c r="J15" t="s">
        <v>251</v>
      </c>
      <c r="K15">
        <v>25084</v>
      </c>
      <c r="L15">
        <v>1</v>
      </c>
      <c r="M15">
        <v>1</v>
      </c>
      <c r="N15" t="s">
        <v>175</v>
      </c>
      <c r="O15" t="s">
        <v>176</v>
      </c>
      <c r="P15" t="s">
        <v>188</v>
      </c>
      <c r="R15" t="s">
        <v>153</v>
      </c>
      <c r="V15" s="30"/>
      <c r="X15" s="30"/>
      <c r="AC15" s="30"/>
      <c r="AH15" s="30"/>
      <c r="AL15" s="30"/>
      <c r="AU15" s="30"/>
    </row>
    <row r="16" spans="2:47" x14ac:dyDescent="0.35">
      <c r="B16" s="4" t="str">
        <f ca="1">IF(TEXT(MID(B13,1,B10),"000")="","xx",TEXT(MID(B13,1,B10),"00000"))</f>
        <v>xx</v>
      </c>
      <c r="E16" t="s">
        <v>219</v>
      </c>
      <c r="F16" t="s">
        <v>82</v>
      </c>
      <c r="G16" t="s">
        <v>107</v>
      </c>
      <c r="H16" t="s">
        <v>134</v>
      </c>
      <c r="I16" t="s">
        <v>220</v>
      </c>
      <c r="J16" t="s">
        <v>276</v>
      </c>
      <c r="K16">
        <v>27604</v>
      </c>
      <c r="L16">
        <v>1</v>
      </c>
      <c r="M16">
        <v>1</v>
      </c>
      <c r="N16" t="s">
        <v>175</v>
      </c>
      <c r="O16" t="s">
        <v>176</v>
      </c>
      <c r="P16" t="s">
        <v>188</v>
      </c>
      <c r="R16" t="s">
        <v>155</v>
      </c>
      <c r="V16" s="30"/>
      <c r="X16" s="30"/>
      <c r="AC16" s="30"/>
      <c r="AH16" s="30"/>
      <c r="AL16" s="30"/>
      <c r="AU16" s="30"/>
    </row>
    <row r="17" spans="2:47" x14ac:dyDescent="0.35">
      <c r="E17" t="s">
        <v>185</v>
      </c>
      <c r="F17" t="s">
        <v>71</v>
      </c>
      <c r="G17" t="s">
        <v>93</v>
      </c>
      <c r="H17" t="s">
        <v>132</v>
      </c>
      <c r="I17" t="s">
        <v>277</v>
      </c>
      <c r="J17" t="s">
        <v>114</v>
      </c>
      <c r="K17">
        <v>26588</v>
      </c>
      <c r="L17">
        <v>1</v>
      </c>
      <c r="M17">
        <v>1</v>
      </c>
      <c r="N17" t="s">
        <v>175</v>
      </c>
      <c r="O17" t="s">
        <v>176</v>
      </c>
      <c r="P17" t="s">
        <v>188</v>
      </c>
      <c r="R17" t="s">
        <v>252</v>
      </c>
      <c r="V17" s="30"/>
      <c r="X17" s="30"/>
      <c r="AC17" s="30"/>
      <c r="AH17" s="30"/>
      <c r="AL17" s="30"/>
      <c r="AU17" s="30"/>
    </row>
    <row r="18" spans="2:47" x14ac:dyDescent="0.35">
      <c r="E18" t="s">
        <v>224</v>
      </c>
      <c r="F18" t="s">
        <v>331</v>
      </c>
      <c r="G18" t="s">
        <v>332</v>
      </c>
      <c r="H18" t="s">
        <v>333</v>
      </c>
      <c r="I18" t="s">
        <v>242</v>
      </c>
      <c r="J18" t="s">
        <v>225</v>
      </c>
      <c r="K18">
        <v>28610</v>
      </c>
      <c r="L18">
        <v>1</v>
      </c>
      <c r="M18">
        <v>1</v>
      </c>
      <c r="N18" t="s">
        <v>175</v>
      </c>
      <c r="O18" t="s">
        <v>176</v>
      </c>
      <c r="P18" t="s">
        <v>188</v>
      </c>
      <c r="R18" t="s">
        <v>162</v>
      </c>
      <c r="V18" s="30"/>
      <c r="X18" s="30"/>
      <c r="AC18" s="30"/>
      <c r="AH18" s="30"/>
      <c r="AL18" s="30"/>
      <c r="AU18" s="30"/>
    </row>
    <row r="19" spans="2:47" x14ac:dyDescent="0.35">
      <c r="B19" t="s">
        <v>29</v>
      </c>
      <c r="E19" t="s">
        <v>204</v>
      </c>
      <c r="F19" t="s">
        <v>73</v>
      </c>
      <c r="G19" t="s">
        <v>95</v>
      </c>
      <c r="H19" t="s">
        <v>128</v>
      </c>
      <c r="I19" t="s">
        <v>205</v>
      </c>
      <c r="J19" t="s">
        <v>111</v>
      </c>
      <c r="K19">
        <v>28693</v>
      </c>
      <c r="L19">
        <v>1</v>
      </c>
      <c r="M19">
        <v>1</v>
      </c>
      <c r="N19" t="s">
        <v>175</v>
      </c>
      <c r="O19" t="s">
        <v>176</v>
      </c>
      <c r="P19" t="s">
        <v>188</v>
      </c>
      <c r="R19" t="s">
        <v>156</v>
      </c>
      <c r="V19" s="30"/>
      <c r="X19" s="30"/>
      <c r="AC19" s="30"/>
      <c r="AH19" s="30"/>
      <c r="AL19" s="30"/>
      <c r="AU19" s="30"/>
    </row>
    <row r="20" spans="2:47" x14ac:dyDescent="0.35">
      <c r="B20" s="1" t="str">
        <f ca="1">IFERROR(VLOOKUP("*"&amp;B16&amp;"*",#REF!,5,FALSE),"")</f>
        <v/>
      </c>
      <c r="E20" t="s">
        <v>189</v>
      </c>
      <c r="F20" t="s">
        <v>79</v>
      </c>
      <c r="G20" t="s">
        <v>103</v>
      </c>
      <c r="H20" t="s">
        <v>140</v>
      </c>
      <c r="I20" t="s">
        <v>334</v>
      </c>
      <c r="J20" t="s">
        <v>121</v>
      </c>
      <c r="K20">
        <v>29842</v>
      </c>
      <c r="L20">
        <v>1</v>
      </c>
      <c r="M20">
        <v>1</v>
      </c>
      <c r="N20" t="s">
        <v>175</v>
      </c>
      <c r="O20" t="s">
        <v>176</v>
      </c>
      <c r="P20" t="s">
        <v>188</v>
      </c>
      <c r="R20" t="s">
        <v>152</v>
      </c>
      <c r="V20" s="30"/>
      <c r="X20" s="30"/>
      <c r="AC20" s="30"/>
      <c r="AH20" s="30"/>
      <c r="AL20" s="30"/>
      <c r="AU20" s="30"/>
    </row>
    <row r="21" spans="2:47" x14ac:dyDescent="0.35">
      <c r="E21" t="s">
        <v>226</v>
      </c>
      <c r="F21" t="s">
        <v>80</v>
      </c>
      <c r="G21" t="s">
        <v>104</v>
      </c>
      <c r="H21" t="s">
        <v>142</v>
      </c>
      <c r="I21" t="s">
        <v>335</v>
      </c>
      <c r="J21" t="s">
        <v>123</v>
      </c>
      <c r="K21">
        <v>28988</v>
      </c>
      <c r="L21">
        <v>1</v>
      </c>
      <c r="M21">
        <v>1</v>
      </c>
      <c r="N21" t="s">
        <v>175</v>
      </c>
      <c r="O21" t="s">
        <v>176</v>
      </c>
      <c r="P21" t="s">
        <v>188</v>
      </c>
      <c r="R21" t="s">
        <v>161</v>
      </c>
      <c r="V21" s="30"/>
      <c r="X21" s="30"/>
      <c r="AC21" s="30"/>
      <c r="AH21" s="30"/>
      <c r="AL21" s="30"/>
      <c r="AU21" s="30"/>
    </row>
    <row r="22" spans="2:47" x14ac:dyDescent="0.35">
      <c r="B22" t="s">
        <v>32</v>
      </c>
      <c r="C22" s="1">
        <v>1</v>
      </c>
      <c r="E22" t="s">
        <v>229</v>
      </c>
      <c r="F22" t="s">
        <v>336</v>
      </c>
      <c r="G22" t="s">
        <v>87</v>
      </c>
      <c r="H22" t="s">
        <v>337</v>
      </c>
      <c r="I22" t="s">
        <v>230</v>
      </c>
      <c r="J22" t="s">
        <v>338</v>
      </c>
      <c r="K22">
        <v>29448</v>
      </c>
      <c r="L22">
        <v>1</v>
      </c>
      <c r="M22">
        <v>1</v>
      </c>
      <c r="N22" t="s">
        <v>175</v>
      </c>
      <c r="O22" t="s">
        <v>176</v>
      </c>
      <c r="P22" t="s">
        <v>188</v>
      </c>
      <c r="R22" t="s">
        <v>157</v>
      </c>
      <c r="V22" s="30"/>
      <c r="X22" s="30"/>
      <c r="AC22" s="30"/>
      <c r="AH22" s="30"/>
      <c r="AL22" s="30"/>
      <c r="AU22" s="30"/>
    </row>
    <row r="23" spans="2:47" x14ac:dyDescent="0.35">
      <c r="E23" t="s">
        <v>254</v>
      </c>
      <c r="F23" t="s">
        <v>255</v>
      </c>
      <c r="G23" t="s">
        <v>256</v>
      </c>
      <c r="H23" t="s">
        <v>257</v>
      </c>
      <c r="I23" t="s">
        <v>258</v>
      </c>
      <c r="J23" t="s">
        <v>259</v>
      </c>
      <c r="K23">
        <v>29829</v>
      </c>
      <c r="L23">
        <v>1</v>
      </c>
      <c r="M23">
        <v>1</v>
      </c>
      <c r="N23" t="s">
        <v>175</v>
      </c>
      <c r="O23" t="s">
        <v>176</v>
      </c>
      <c r="P23" t="s">
        <v>188</v>
      </c>
      <c r="R23" t="s">
        <v>260</v>
      </c>
      <c r="V23" s="30"/>
      <c r="X23" s="30"/>
      <c r="AC23" s="30"/>
      <c r="AH23" s="30"/>
      <c r="AL23" s="30"/>
      <c r="AU23" s="30"/>
    </row>
    <row r="24" spans="2:47" x14ac:dyDescent="0.35">
      <c r="E24" t="s">
        <v>269</v>
      </c>
      <c r="F24" t="s">
        <v>270</v>
      </c>
      <c r="G24" t="s">
        <v>271</v>
      </c>
      <c r="H24" t="s">
        <v>272</v>
      </c>
      <c r="I24" t="s">
        <v>273</v>
      </c>
      <c r="J24" t="s">
        <v>274</v>
      </c>
      <c r="K24">
        <v>28630</v>
      </c>
      <c r="L24">
        <v>1</v>
      </c>
      <c r="M24">
        <v>1</v>
      </c>
      <c r="N24" t="s">
        <v>175</v>
      </c>
      <c r="O24" t="s">
        <v>176</v>
      </c>
      <c r="P24" t="s">
        <v>188</v>
      </c>
      <c r="R24" t="s">
        <v>275</v>
      </c>
      <c r="V24" s="30"/>
      <c r="X24" s="30"/>
      <c r="AC24" s="30"/>
      <c r="AH24" s="30"/>
      <c r="AL24" s="30"/>
      <c r="AU24" s="30"/>
    </row>
    <row r="25" spans="2:47" x14ac:dyDescent="0.35">
      <c r="E25" t="s">
        <v>186</v>
      </c>
      <c r="F25" t="s">
        <v>83</v>
      </c>
      <c r="G25" t="s">
        <v>108</v>
      </c>
      <c r="H25" t="s">
        <v>135</v>
      </c>
      <c r="I25" t="s">
        <v>187</v>
      </c>
      <c r="J25" t="s">
        <v>116</v>
      </c>
      <c r="K25">
        <v>30032</v>
      </c>
      <c r="L25">
        <v>1</v>
      </c>
      <c r="M25">
        <v>1</v>
      </c>
      <c r="N25" t="s">
        <v>175</v>
      </c>
      <c r="O25" t="s">
        <v>176</v>
      </c>
      <c r="P25" t="s">
        <v>188</v>
      </c>
      <c r="R25" t="s">
        <v>149</v>
      </c>
      <c r="V25" s="30"/>
      <c r="X25" s="30"/>
      <c r="AC25" s="30"/>
      <c r="AH25" s="30"/>
      <c r="AL25" s="30"/>
      <c r="AU25" s="30"/>
    </row>
    <row r="26" spans="2:47" x14ac:dyDescent="0.35">
      <c r="E26" t="s">
        <v>206</v>
      </c>
      <c r="F26" t="s">
        <v>243</v>
      </c>
      <c r="G26" t="s">
        <v>91</v>
      </c>
      <c r="H26" t="s">
        <v>139</v>
      </c>
      <c r="I26" t="s">
        <v>339</v>
      </c>
      <c r="J26" t="s">
        <v>120</v>
      </c>
      <c r="K26">
        <v>28634</v>
      </c>
      <c r="L26">
        <v>1</v>
      </c>
      <c r="M26">
        <v>1</v>
      </c>
      <c r="N26" t="s">
        <v>175</v>
      </c>
      <c r="O26" t="s">
        <v>176</v>
      </c>
      <c r="P26" t="s">
        <v>188</v>
      </c>
      <c r="R26" t="s">
        <v>244</v>
      </c>
      <c r="V26" s="30"/>
      <c r="X26" s="30"/>
      <c r="AC26" s="30"/>
      <c r="AH26" s="30"/>
      <c r="AL26" s="30"/>
      <c r="AU26" s="30"/>
    </row>
    <row r="27" spans="2:47" x14ac:dyDescent="0.35">
      <c r="E27" t="s">
        <v>190</v>
      </c>
      <c r="F27" t="s">
        <v>65</v>
      </c>
      <c r="G27" t="s">
        <v>85</v>
      </c>
      <c r="H27" t="s">
        <v>125</v>
      </c>
      <c r="I27" t="s">
        <v>217</v>
      </c>
      <c r="J27" t="s">
        <v>340</v>
      </c>
      <c r="K27">
        <v>29693</v>
      </c>
      <c r="L27">
        <v>1</v>
      </c>
      <c r="M27">
        <v>1</v>
      </c>
      <c r="N27" t="s">
        <v>175</v>
      </c>
      <c r="O27" t="s">
        <v>176</v>
      </c>
      <c r="P27" t="s">
        <v>188</v>
      </c>
      <c r="R27" t="s">
        <v>151</v>
      </c>
      <c r="V27" s="30"/>
      <c r="X27" s="30"/>
      <c r="AC27" s="30"/>
      <c r="AH27" s="30"/>
      <c r="AL27" s="30"/>
      <c r="AU27" s="30"/>
    </row>
    <row r="28" spans="2:47" x14ac:dyDescent="0.35">
      <c r="E28" t="s">
        <v>207</v>
      </c>
      <c r="F28" t="s">
        <v>68</v>
      </c>
      <c r="G28" t="s">
        <v>89</v>
      </c>
      <c r="H28" t="s">
        <v>130</v>
      </c>
      <c r="I28" t="s">
        <v>341</v>
      </c>
      <c r="J28" t="s">
        <v>113</v>
      </c>
      <c r="K28">
        <v>29094</v>
      </c>
      <c r="L28">
        <v>1</v>
      </c>
      <c r="M28">
        <v>1</v>
      </c>
      <c r="N28" t="s">
        <v>175</v>
      </c>
      <c r="O28" t="s">
        <v>176</v>
      </c>
      <c r="P28" t="s">
        <v>188</v>
      </c>
      <c r="R28" t="s">
        <v>246</v>
      </c>
      <c r="V28" s="30"/>
      <c r="X28" s="30"/>
      <c r="AC28" s="30"/>
      <c r="AH28" s="30"/>
      <c r="AL28" s="30"/>
      <c r="AU28" s="30"/>
    </row>
    <row r="29" spans="2:47" x14ac:dyDescent="0.35">
      <c r="E29" t="s">
        <v>231</v>
      </c>
      <c r="F29" t="s">
        <v>70</v>
      </c>
      <c r="G29" t="s">
        <v>92</v>
      </c>
      <c r="H29" t="s">
        <v>138</v>
      </c>
      <c r="I29" t="s">
        <v>232</v>
      </c>
      <c r="J29" t="s">
        <v>119</v>
      </c>
      <c r="K29">
        <v>29827</v>
      </c>
      <c r="L29">
        <v>1</v>
      </c>
      <c r="M29">
        <v>1</v>
      </c>
      <c r="N29" t="s">
        <v>175</v>
      </c>
      <c r="O29" t="s">
        <v>176</v>
      </c>
      <c r="P29" t="s">
        <v>188</v>
      </c>
      <c r="R29" t="s">
        <v>150</v>
      </c>
      <c r="V29" s="30"/>
      <c r="X29" s="30"/>
      <c r="AC29" s="30"/>
      <c r="AH29" s="30"/>
      <c r="AL29" s="30"/>
      <c r="AU29" s="30"/>
    </row>
    <row r="30" spans="2:47" x14ac:dyDescent="0.35">
      <c r="E30" t="s">
        <v>182</v>
      </c>
      <c r="F30" t="s">
        <v>247</v>
      </c>
      <c r="G30" t="s">
        <v>84</v>
      </c>
      <c r="H30" t="s">
        <v>248</v>
      </c>
      <c r="I30" t="s">
        <v>181</v>
      </c>
      <c r="J30" t="s">
        <v>342</v>
      </c>
      <c r="K30">
        <v>29871</v>
      </c>
      <c r="L30">
        <v>1</v>
      </c>
      <c r="M30">
        <v>1</v>
      </c>
      <c r="N30" t="s">
        <v>175</v>
      </c>
      <c r="O30" t="s">
        <v>176</v>
      </c>
      <c r="P30" t="s">
        <v>188</v>
      </c>
      <c r="R30" t="s">
        <v>268</v>
      </c>
      <c r="V30" s="30"/>
      <c r="X30" s="30"/>
      <c r="AC30" s="30"/>
      <c r="AH30" s="30"/>
      <c r="AL30" s="30"/>
      <c r="AU30" s="30"/>
    </row>
    <row r="31" spans="2:47" x14ac:dyDescent="0.35">
      <c r="E31" t="s">
        <v>180</v>
      </c>
      <c r="F31" t="s">
        <v>247</v>
      </c>
      <c r="G31" t="s">
        <v>84</v>
      </c>
      <c r="H31" t="s">
        <v>248</v>
      </c>
      <c r="I31" t="s">
        <v>181</v>
      </c>
      <c r="J31" t="s">
        <v>342</v>
      </c>
      <c r="K31">
        <v>29869</v>
      </c>
      <c r="L31">
        <v>1</v>
      </c>
      <c r="M31">
        <v>1</v>
      </c>
      <c r="N31" t="s">
        <v>175</v>
      </c>
      <c r="O31" t="s">
        <v>176</v>
      </c>
      <c r="P31" t="s">
        <v>188</v>
      </c>
      <c r="R31" t="s">
        <v>249</v>
      </c>
      <c r="V31" s="30"/>
      <c r="X31" s="30"/>
      <c r="AC31" s="30"/>
      <c r="AH31" s="30"/>
      <c r="AL31" s="30"/>
      <c r="AU31" s="30"/>
    </row>
    <row r="32" spans="2:47" x14ac:dyDescent="0.35">
      <c r="E32" t="s">
        <v>343</v>
      </c>
      <c r="F32" t="s">
        <v>344</v>
      </c>
      <c r="G32" t="s">
        <v>345</v>
      </c>
      <c r="H32" t="s">
        <v>346</v>
      </c>
      <c r="I32" t="s">
        <v>347</v>
      </c>
      <c r="J32" t="s">
        <v>348</v>
      </c>
      <c r="K32">
        <v>29308</v>
      </c>
      <c r="L32">
        <v>1</v>
      </c>
      <c r="M32">
        <v>1</v>
      </c>
      <c r="N32" t="s">
        <v>175</v>
      </c>
      <c r="O32" t="s">
        <v>176</v>
      </c>
      <c r="P32" t="s">
        <v>188</v>
      </c>
      <c r="R32" t="s">
        <v>349</v>
      </c>
      <c r="V32" s="30"/>
      <c r="X32" s="30"/>
      <c r="AC32" s="30"/>
      <c r="AH32" s="30"/>
      <c r="AL32" s="30"/>
      <c r="AU32" s="30"/>
    </row>
    <row r="33" spans="5:47" x14ac:dyDescent="0.35">
      <c r="E33" t="s">
        <v>233</v>
      </c>
      <c r="F33" t="s">
        <v>234</v>
      </c>
      <c r="G33" t="s">
        <v>101</v>
      </c>
      <c r="H33" t="s">
        <v>141</v>
      </c>
      <c r="I33" t="s">
        <v>350</v>
      </c>
      <c r="J33" t="s">
        <v>122</v>
      </c>
      <c r="K33">
        <v>29210</v>
      </c>
      <c r="L33">
        <v>1</v>
      </c>
      <c r="M33">
        <v>1</v>
      </c>
      <c r="N33" t="s">
        <v>175</v>
      </c>
      <c r="O33" t="s">
        <v>176</v>
      </c>
      <c r="P33" t="s">
        <v>188</v>
      </c>
      <c r="R33" t="s">
        <v>160</v>
      </c>
      <c r="V33" s="30"/>
      <c r="X33" s="30"/>
      <c r="AC33" s="30"/>
      <c r="AH33" s="30"/>
      <c r="AL33" s="30"/>
      <c r="AU33" s="30"/>
    </row>
    <row r="34" spans="5:47" x14ac:dyDescent="0.35">
      <c r="E34" t="s">
        <v>202</v>
      </c>
      <c r="F34" t="s">
        <v>66</v>
      </c>
      <c r="G34" t="s">
        <v>86</v>
      </c>
      <c r="H34" t="s">
        <v>126</v>
      </c>
      <c r="I34" t="s">
        <v>227</v>
      </c>
      <c r="J34" t="s">
        <v>228</v>
      </c>
      <c r="K34">
        <v>29868</v>
      </c>
      <c r="L34">
        <v>1</v>
      </c>
      <c r="M34">
        <v>1</v>
      </c>
      <c r="N34" t="s">
        <v>175</v>
      </c>
      <c r="O34" t="s">
        <v>176</v>
      </c>
      <c r="P34" t="s">
        <v>188</v>
      </c>
      <c r="R34" t="s">
        <v>154</v>
      </c>
      <c r="V34" s="30"/>
      <c r="X34" s="30"/>
      <c r="AC34" s="30"/>
      <c r="AH34" s="30"/>
      <c r="AL34" s="30"/>
      <c r="AU34" s="30"/>
    </row>
    <row r="35" spans="5:47" x14ac:dyDescent="0.35">
      <c r="E35" t="s">
        <v>199</v>
      </c>
      <c r="F35" t="s">
        <v>77</v>
      </c>
      <c r="G35" t="s">
        <v>100</v>
      </c>
      <c r="H35" t="s">
        <v>136</v>
      </c>
      <c r="I35" t="s">
        <v>351</v>
      </c>
      <c r="J35" t="s">
        <v>117</v>
      </c>
      <c r="K35">
        <v>29912</v>
      </c>
      <c r="L35">
        <v>1</v>
      </c>
      <c r="M35">
        <v>1</v>
      </c>
      <c r="N35" t="s">
        <v>175</v>
      </c>
      <c r="O35" t="s">
        <v>176</v>
      </c>
      <c r="P35" t="s">
        <v>188</v>
      </c>
      <c r="R35" t="s">
        <v>352</v>
      </c>
      <c r="V35" s="30"/>
      <c r="X35" s="30"/>
      <c r="AC35" s="30"/>
      <c r="AH35" s="30"/>
      <c r="AL35" s="30"/>
      <c r="AU35" s="30"/>
    </row>
    <row r="36" spans="5:47" x14ac:dyDescent="0.35">
      <c r="V36" s="30"/>
      <c r="X36" s="30"/>
      <c r="AC36" s="30"/>
      <c r="AH36" s="30"/>
      <c r="AL36" s="30"/>
      <c r="AU36" s="30"/>
    </row>
    <row r="37" spans="5:47" x14ac:dyDescent="0.35">
      <c r="V37" s="30"/>
      <c r="X37" s="30"/>
      <c r="AC37" s="30"/>
      <c r="AH37" s="30"/>
      <c r="AL37" s="30"/>
      <c r="AU37" s="30"/>
    </row>
    <row r="38" spans="5:47" x14ac:dyDescent="0.35">
      <c r="V38" s="30"/>
      <c r="X38" s="30"/>
      <c r="AC38" s="30"/>
      <c r="AH38" s="30"/>
      <c r="AL38" s="30"/>
      <c r="AU38" s="30"/>
    </row>
    <row r="39" spans="5:47" x14ac:dyDescent="0.35">
      <c r="O39" t="s">
        <v>171</v>
      </c>
      <c r="P39" t="s">
        <v>172</v>
      </c>
      <c r="V39" s="30"/>
      <c r="X39" s="30"/>
      <c r="AC39" s="30"/>
      <c r="AH39" s="30"/>
      <c r="AL39" s="30"/>
      <c r="AU39" s="30"/>
    </row>
    <row r="40" spans="5:47" x14ac:dyDescent="0.35">
      <c r="O40" t="s">
        <v>218</v>
      </c>
      <c r="P40" t="s">
        <v>192</v>
      </c>
      <c r="V40" s="30"/>
      <c r="X40" s="30"/>
      <c r="AC40" s="30"/>
      <c r="AH40" s="30"/>
      <c r="AL40" s="30"/>
      <c r="AU40" s="30"/>
    </row>
    <row r="41" spans="5:47" x14ac:dyDescent="0.35">
      <c r="O41" t="s">
        <v>176</v>
      </c>
      <c r="P41" t="s">
        <v>177</v>
      </c>
    </row>
    <row r="42" spans="5:47" x14ac:dyDescent="0.35">
      <c r="O42" t="s">
        <v>191</v>
      </c>
      <c r="P42" t="s">
        <v>192</v>
      </c>
    </row>
    <row r="43" spans="5:47" x14ac:dyDescent="0.35">
      <c r="O43" t="s">
        <v>176</v>
      </c>
      <c r="P43" t="s">
        <v>188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9A21-C89F-45FE-9BC3-3FE5CF795BB9}">
  <sheetPr codeName="Sheet3"/>
  <dimension ref="B2:BE4"/>
  <sheetViews>
    <sheetView workbookViewId="0">
      <selection activeCell="B4" sqref="B4"/>
    </sheetView>
  </sheetViews>
  <sheetFormatPr defaultRowHeight="14.5" x14ac:dyDescent="0.35"/>
  <cols>
    <col min="1" max="1" width="5.453125" customWidth="1"/>
    <col min="57" max="57" width="11.36328125" bestFit="1" customWidth="1"/>
  </cols>
  <sheetData>
    <row r="2" spans="2:57" x14ac:dyDescent="0.35">
      <c r="B2" t="s">
        <v>327</v>
      </c>
    </row>
    <row r="3" spans="2:57" ht="58" x14ac:dyDescent="0.35">
      <c r="B3" t="s">
        <v>278</v>
      </c>
      <c r="C3" t="s">
        <v>7</v>
      </c>
      <c r="D3" t="s">
        <v>9</v>
      </c>
      <c r="E3" t="s">
        <v>11</v>
      </c>
      <c r="F3" t="s">
        <v>37</v>
      </c>
      <c r="G3" t="s">
        <v>38</v>
      </c>
      <c r="H3" t="s">
        <v>14</v>
      </c>
      <c r="I3" t="s">
        <v>15</v>
      </c>
      <c r="J3" t="s">
        <v>279</v>
      </c>
      <c r="K3" t="s">
        <v>280</v>
      </c>
      <c r="L3" s="31" t="s">
        <v>281</v>
      </c>
      <c r="M3" s="31" t="s">
        <v>282</v>
      </c>
      <c r="N3" s="31" t="s">
        <v>283</v>
      </c>
      <c r="O3" t="s">
        <v>284</v>
      </c>
      <c r="P3" t="s">
        <v>285</v>
      </c>
      <c r="Q3" t="s">
        <v>286</v>
      </c>
      <c r="R3" s="31" t="s">
        <v>287</v>
      </c>
      <c r="S3" s="31" t="s">
        <v>288</v>
      </c>
      <c r="T3" s="31" t="s">
        <v>289</v>
      </c>
      <c r="U3" t="s">
        <v>290</v>
      </c>
      <c r="V3" t="s">
        <v>291</v>
      </c>
      <c r="W3" t="s">
        <v>292</v>
      </c>
      <c r="X3" t="s">
        <v>293</v>
      </c>
      <c r="Y3" t="s">
        <v>294</v>
      </c>
      <c r="Z3" t="s">
        <v>295</v>
      </c>
      <c r="AA3" t="s">
        <v>296</v>
      </c>
      <c r="AB3" t="s">
        <v>297</v>
      </c>
      <c r="AC3" t="s">
        <v>298</v>
      </c>
      <c r="AD3" t="s">
        <v>299</v>
      </c>
      <c r="AE3" t="s">
        <v>300</v>
      </c>
      <c r="AF3" t="s">
        <v>301</v>
      </c>
      <c r="AG3" t="s">
        <v>302</v>
      </c>
      <c r="AH3" t="s">
        <v>303</v>
      </c>
      <c r="AI3" t="s">
        <v>304</v>
      </c>
      <c r="AJ3" t="s">
        <v>305</v>
      </c>
      <c r="AK3" t="s">
        <v>306</v>
      </c>
      <c r="AL3" t="s">
        <v>307</v>
      </c>
      <c r="AM3" t="s">
        <v>308</v>
      </c>
      <c r="AN3" t="s">
        <v>309</v>
      </c>
      <c r="AO3" t="s">
        <v>310</v>
      </c>
      <c r="AP3" t="s">
        <v>311</v>
      </c>
      <c r="AQ3" t="s">
        <v>312</v>
      </c>
      <c r="AR3" t="s">
        <v>313</v>
      </c>
      <c r="AS3" t="s">
        <v>314</v>
      </c>
      <c r="AT3" t="s">
        <v>315</v>
      </c>
      <c r="AU3" t="s">
        <v>316</v>
      </c>
      <c r="AV3" t="s">
        <v>317</v>
      </c>
      <c r="AW3" t="s">
        <v>318</v>
      </c>
      <c r="AX3" t="s">
        <v>319</v>
      </c>
      <c r="AY3" t="s">
        <v>320</v>
      </c>
      <c r="AZ3" t="s">
        <v>321</v>
      </c>
      <c r="BA3" t="s">
        <v>322</v>
      </c>
      <c r="BB3" t="s">
        <v>323</v>
      </c>
      <c r="BC3" t="s">
        <v>324</v>
      </c>
      <c r="BD3" t="s">
        <v>325</v>
      </c>
      <c r="BE3" t="s">
        <v>326</v>
      </c>
    </row>
    <row r="4" spans="2:57" x14ac:dyDescent="0.35">
      <c r="B4" t="str">
        <f>'Razotaju veidlapa'!D8</f>
        <v>2025.</v>
      </c>
      <c r="C4" t="str">
        <f ca="1">'Razotaju veidlapa'!F12</f>
        <v/>
      </c>
      <c r="D4">
        <f>'Razotaju veidlapa'!F13</f>
        <v>0</v>
      </c>
      <c r="E4" t="str">
        <f ca="1">'Razotaju veidlapa'!F14</f>
        <v/>
      </c>
      <c r="F4" t="str">
        <f ca="1">'Razotaju veidlapa'!F15</f>
        <v/>
      </c>
      <c r="G4" s="27">
        <f>'Razotaju veidlapa'!F16</f>
        <v>0</v>
      </c>
      <c r="H4" t="str">
        <f ca="1">'Razotaju veidlapa'!F17</f>
        <v/>
      </c>
      <c r="I4" t="str">
        <f ca="1">'Razotaju veidlapa'!F18</f>
        <v/>
      </c>
      <c r="J4" t="str">
        <f ca="1">Aprekini!B16</f>
        <v>xx</v>
      </c>
      <c r="K4" t="str">
        <f ca="1">_xlfn.IFNA(VLOOKUP(J4,RazotajuSaraksts[],14,FALSE),"")</f>
        <v/>
      </c>
      <c r="L4" s="32">
        <f>'Razotaju veidlapa'!G36</f>
        <v>0</v>
      </c>
      <c r="M4" s="32">
        <f>'Razotaju veidlapa'!G37</f>
        <v>0</v>
      </c>
      <c r="N4" s="32">
        <f>'Razotaju veidlapa'!G38</f>
        <v>0</v>
      </c>
      <c r="O4" s="32">
        <f>'Razotaju veidlapa'!H36</f>
        <v>0</v>
      </c>
      <c r="P4" s="32">
        <f>'Razotaju veidlapa'!H37</f>
        <v>0</v>
      </c>
      <c r="Q4" s="32">
        <f>'Razotaju veidlapa'!H38</f>
        <v>0</v>
      </c>
      <c r="R4" s="32">
        <f>'Razotaju veidlapa'!G40</f>
        <v>0</v>
      </c>
      <c r="S4" s="32">
        <f>'Razotaju veidlapa'!G41</f>
        <v>0</v>
      </c>
      <c r="T4" s="32">
        <f>'Razotaju veidlapa'!G42</f>
        <v>0</v>
      </c>
      <c r="U4" s="32">
        <f>'Razotaju veidlapa'!H40</f>
        <v>0</v>
      </c>
      <c r="V4" s="32">
        <f>'Razotaju veidlapa'!H41</f>
        <v>0</v>
      </c>
      <c r="W4" s="32">
        <f>'Razotaju veidlapa'!H42</f>
        <v>0</v>
      </c>
      <c r="X4" s="32">
        <f>'Razotaju veidlapa'!G44</f>
        <v>0</v>
      </c>
      <c r="Y4" s="32">
        <f>'Razotaju veidlapa'!G45</f>
        <v>0</v>
      </c>
      <c r="Z4" s="32">
        <f>'Razotaju veidlapa'!G46</f>
        <v>0</v>
      </c>
      <c r="AA4" s="32">
        <f>'Razotaju veidlapa'!H44</f>
        <v>0</v>
      </c>
      <c r="AB4" s="32">
        <f>'Razotaju veidlapa'!H45</f>
        <v>0</v>
      </c>
      <c r="AC4" s="32">
        <f>'Razotaju veidlapa'!H46</f>
        <v>0</v>
      </c>
      <c r="AD4" s="32">
        <f>'Razotaju veidlapa'!G48</f>
        <v>0</v>
      </c>
      <c r="AE4" s="32">
        <f>'Razotaju veidlapa'!G49</f>
        <v>0</v>
      </c>
      <c r="AF4" s="32">
        <f>'Razotaju veidlapa'!G50</f>
        <v>0</v>
      </c>
      <c r="AG4" s="32">
        <f>'Razotaju veidlapa'!H48</f>
        <v>0</v>
      </c>
      <c r="AH4" s="32">
        <f>'Razotaju veidlapa'!H49</f>
        <v>0</v>
      </c>
      <c r="AI4" s="32">
        <f>'Razotaju veidlapa'!H50</f>
        <v>0</v>
      </c>
      <c r="AJ4" s="32">
        <f>'Razotaju veidlapa'!G52</f>
        <v>0</v>
      </c>
      <c r="AK4" s="32">
        <f>'Razotaju veidlapa'!G53</f>
        <v>0</v>
      </c>
      <c r="AL4" s="32">
        <f>'Razotaju veidlapa'!G54</f>
        <v>0</v>
      </c>
      <c r="AM4" s="32">
        <f>'Razotaju veidlapa'!H52</f>
        <v>0</v>
      </c>
      <c r="AN4" s="32">
        <f>'Razotaju veidlapa'!H53</f>
        <v>0</v>
      </c>
      <c r="AO4" s="32">
        <f>'Razotaju veidlapa'!H54</f>
        <v>0</v>
      </c>
      <c r="AP4" s="32">
        <f>'Razotaju veidlapa'!G56</f>
        <v>0</v>
      </c>
      <c r="AQ4" s="32">
        <f>'Razotaju veidlapa'!G57</f>
        <v>0</v>
      </c>
      <c r="AR4" s="32">
        <f>'Razotaju veidlapa'!G58</f>
        <v>0</v>
      </c>
      <c r="AS4" s="32">
        <f>'Razotaju veidlapa'!H56</f>
        <v>0</v>
      </c>
      <c r="AT4" s="32">
        <f>'Razotaju veidlapa'!H57</f>
        <v>0</v>
      </c>
      <c r="AU4" s="32">
        <f>'Razotaju veidlapa'!H58</f>
        <v>0</v>
      </c>
      <c r="AV4" s="32">
        <f>'Razotaju veidlapa'!G66</f>
        <v>0</v>
      </c>
      <c r="AW4" s="32">
        <f>'Razotaju veidlapa'!G67</f>
        <v>0</v>
      </c>
      <c r="AX4" s="32">
        <f>'Razotaju veidlapa'!G68</f>
        <v>0</v>
      </c>
      <c r="AY4" s="32">
        <f>'Razotaju veidlapa'!G70</f>
        <v>0</v>
      </c>
      <c r="AZ4" s="32">
        <f>'Razotaju veidlapa'!G71</f>
        <v>0</v>
      </c>
      <c r="BA4" s="32">
        <f>'Razotaju veidlapa'!G72</f>
        <v>0</v>
      </c>
      <c r="BB4">
        <f>Aprekini!C22</f>
        <v>1</v>
      </c>
      <c r="BC4">
        <f>'Razotaju veidlapa'!C84</f>
        <v>0</v>
      </c>
      <c r="BD4">
        <f>'Razotaju veidlapa'!C87</f>
        <v>0</v>
      </c>
      <c r="BE4" s="33">
        <f>'Razotaju veidlapa'!F87</f>
        <v>46021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5 9 1 7 e 7 3 - b d a 4 - 4 6 0 3 - 9 2 d 7 - 8 5 7 f c 3 9 c a a e 7 "   x m l n s = " h t t p : / / s c h e m a s . m i c r o s o f t . c o m / D a t a M a s h u p " > A A A A A B Q D A A B Q S w M E F A A C A A g A F G 2 e W 4 M 9 o a e k A A A A 9 g A A A B I A H A B D b 2 5 m a W c v U G F j a 2 F n Z S 5 4 b W w g o h g A K K A U A A A A A A A A A A A A A A A A A A A A A A A A A A A A h Y 8 x D o I w G I W v Q r r T F j Q R y U 8 Z X C E x M S G u T a n Q C M X Q Q r m b g 0 f y C m I U d X N 8 3 / u G 9 + 7 X G 6 R T 2 3 i j 7 I 3 q d I I C T J E n t e h K p a s E D f b k R y h l s O f i z C v p z b I 2 8 W T K B N X W X m J C n H P Y r X D X V y S k N C D H P D u I W r Y c f W T 1 X / a V N p Z r I R G D 4 j W G h T h Y b 3 G w i T A F s k D I l f 4 K 4 b z 3 2 f 5 A 2 A 2 N H X r J m t H P C i B L B P L + w B 5 Q S w M E F A A C A A g A F G 2 e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t n l s o i k e 4 D g A A A B E A A A A T A B w A R m 9 y b X V s Y X M v U 2 V j d G l v b j E u b S C i G A A o o B Q A A A A A A A A A A A A A A A A A A A A A A A A A A A A r T k 0 u y c z P U w i G 0 I b W A F B L A Q I t A B Q A A g A I A B R t n l u D P a G n p A A A A P Y A A A A S A A A A A A A A A A A A A A A A A A A A A A B D b 2 5 m a W c v U G F j a 2 F n Z S 5 4 b W x Q S w E C L Q A U A A I A C A A U b Z 5 b D 8 r p q 6 Q A A A D p A A A A E w A A A A A A A A A A A A A A A A D w A A A A W 0 N v b n R l b n R f V H l w Z X N d L n h t b F B L A Q I t A B Q A A g A I A B R t n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P e Z M Y R 8 r k T 6 U U 3 U T 8 D e r X A A A A A A I A A A A A A A N m A A D A A A A A E A A A A B K S u O 1 R v E z a Q u u u p 1 n o u x Y A A A A A B I A A A K A A A A A Q A A A A 3 x T W 0 h 6 x D V w 9 q 2 A U f X 5 4 v 1 A A A A A f N 8 V e T q 5 M b z 5 H Z c o A x 3 y + 0 7 V 3 F Z I 3 e k Q I V 5 5 V M a u 3 w Q 9 q L B p N v i s 8 l P p H i 6 0 F v 1 i E H + v h O E J r Q 3 x a E B E 9 E j 2 7 X A b 2 O E N g D 4 n N R O l s / 3 o K S R Q A A A C q C q s O K O U U 7 O C d a S i U d r d E v L p o f w = = < / D a t a M a s h u p > 
</file>

<file path=customXml/itemProps1.xml><?xml version="1.0" encoding="utf-8"?>
<ds:datastoreItem xmlns:ds="http://schemas.openxmlformats.org/officeDocument/2006/customXml" ds:itemID="{414D2D55-091A-4BA4-B288-F675613C30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Razotaju veidlapa</vt:lpstr>
      <vt:lpstr>'Razotaju veidlapa'!Print_Area</vt:lpstr>
      <vt:lpstr>'Razotaju veidlapa'!Print_Titles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Seilis</dc:creator>
  <cp:lastModifiedBy>Andis Seilis</cp:lastModifiedBy>
  <cp:lastPrinted>2018-01-27T12:48:55Z</cp:lastPrinted>
  <dcterms:created xsi:type="dcterms:W3CDTF">2015-06-05T18:17:20Z</dcterms:created>
  <dcterms:modified xsi:type="dcterms:W3CDTF">2025-12-30T11:40:56Z</dcterms:modified>
</cp:coreProperties>
</file>