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mc:AlternateContent xmlns:mc="http://schemas.openxmlformats.org/markup-compatibility/2006">
    <mc:Choice Requires="x15">
      <x15ac:absPath xmlns:x15ac="http://schemas.microsoft.com/office/spreadsheetml/2010/11/ac" url="X:\ZIIN\MAUS\2019 gada dati\Lieltirgotavas\"/>
    </mc:Choice>
  </mc:AlternateContent>
  <xr:revisionPtr revIDLastSave="0" documentId="13_ncr:1_{6F2E782F-6D4E-4B46-B430-FD5AFCE55DB2}" xr6:coauthVersionLast="44" xr6:coauthVersionMax="44" xr10:uidLastSave="{00000000-0000-0000-0000-000000000000}"/>
  <bookViews>
    <workbookView xWindow="-120" yWindow="-120" windowWidth="29040" windowHeight="15840" xr2:uid="{00000000-000D-0000-FFFF-FFFF00000000}"/>
  </bookViews>
  <sheets>
    <sheet name="VeidlapaLieltirg" sheetId="4" r:id="rId1"/>
    <sheet name="Info" sheetId="6" r:id="rId2"/>
    <sheet name="Aprekini" sheetId="5" state="veryHidden" r:id="rId3"/>
  </sheets>
  <externalReferences>
    <externalReference r:id="rId4"/>
  </externalReferences>
  <definedNames>
    <definedName name="_xlnm._FilterDatabase" localSheetId="2" hidden="1">Aprekini!#REF!</definedName>
    <definedName name="_xlnm._FilterDatabase" localSheetId="0" hidden="1">VeidlapaLieltirg!$O$5:$O$90</definedName>
    <definedName name="Klienti">[1]!Table3[#Data]</definedName>
    <definedName name="_xlnm.Print_Area" localSheetId="0">VeidlapaLieltirg!$A$1:$I$92</definedName>
    <definedName name="_xlnm.Print_Titles" localSheetId="0">VeidlapaLieltirg!$32:$33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W30" i="5" l="1"/>
  <c r="W31" i="5"/>
  <c r="W32" i="5"/>
  <c r="W33" i="5"/>
  <c r="W34" i="5"/>
  <c r="W35" i="5"/>
  <c r="W36" i="5"/>
  <c r="W37" i="5"/>
  <c r="W38" i="5"/>
  <c r="W39" i="5"/>
  <c r="W40" i="5"/>
  <c r="W41" i="5"/>
  <c r="W42" i="5"/>
  <c r="W43" i="5"/>
  <c r="W44" i="5"/>
  <c r="W45" i="5"/>
  <c r="W46" i="5"/>
  <c r="W47" i="5"/>
  <c r="W48" i="5"/>
  <c r="W49" i="5"/>
  <c r="W50" i="5"/>
  <c r="W51" i="5"/>
  <c r="W52" i="5"/>
  <c r="W53" i="5"/>
  <c r="W54" i="5"/>
  <c r="W55" i="5"/>
  <c r="W56" i="5"/>
  <c r="W57" i="5"/>
  <c r="W58" i="5"/>
  <c r="W59" i="5"/>
  <c r="W60" i="5"/>
  <c r="W61" i="5"/>
  <c r="W62" i="5"/>
  <c r="W63" i="5"/>
  <c r="W64" i="5"/>
  <c r="W65" i="5"/>
  <c r="W66" i="5"/>
  <c r="W67" i="5"/>
  <c r="W68" i="5"/>
  <c r="W69" i="5"/>
  <c r="W70" i="5"/>
  <c r="W71" i="5"/>
  <c r="W72" i="5"/>
  <c r="W73" i="5"/>
  <c r="W74" i="5"/>
  <c r="W75" i="5"/>
  <c r="W76" i="5"/>
  <c r="W77" i="5"/>
  <c r="W78" i="5"/>
  <c r="W79" i="5"/>
  <c r="W80" i="5"/>
  <c r="W81" i="5"/>
  <c r="W82" i="5"/>
  <c r="W83" i="5"/>
  <c r="W84" i="5"/>
  <c r="W85" i="5"/>
  <c r="W86" i="5"/>
  <c r="W87" i="5"/>
  <c r="V38" i="5"/>
  <c r="V39" i="5"/>
  <c r="V40" i="5"/>
  <c r="V41" i="5"/>
  <c r="V42" i="5"/>
  <c r="V43" i="5"/>
  <c r="V44" i="5"/>
  <c r="V45" i="5"/>
  <c r="V46" i="5"/>
  <c r="V47" i="5"/>
  <c r="V48" i="5"/>
  <c r="V49" i="5"/>
  <c r="V50" i="5"/>
  <c r="V51" i="5"/>
  <c r="V52" i="5"/>
  <c r="V53" i="5"/>
  <c r="V54" i="5"/>
  <c r="V55" i="5"/>
  <c r="V56" i="5"/>
  <c r="V57" i="5"/>
  <c r="V58" i="5"/>
  <c r="V59" i="5"/>
  <c r="V60" i="5"/>
  <c r="V61" i="5"/>
  <c r="V62" i="5"/>
  <c r="V63" i="5"/>
  <c r="V64" i="5"/>
  <c r="V65" i="5"/>
  <c r="V66" i="5"/>
  <c r="V67" i="5"/>
  <c r="V68" i="5"/>
  <c r="V69" i="5"/>
  <c r="V70" i="5"/>
  <c r="V71" i="5"/>
  <c r="V72" i="5"/>
  <c r="V73" i="5"/>
  <c r="V74" i="5"/>
  <c r="V75" i="5"/>
  <c r="V76" i="5"/>
  <c r="V77" i="5"/>
  <c r="V78" i="5"/>
  <c r="V79" i="5"/>
  <c r="V80" i="5"/>
  <c r="V81" i="5"/>
  <c r="V82" i="5"/>
  <c r="V83" i="5"/>
  <c r="V84" i="5"/>
  <c r="V85" i="5"/>
  <c r="V86" i="5"/>
  <c r="V87" i="5"/>
  <c r="W5" i="5"/>
  <c r="W6" i="5"/>
  <c r="W7" i="5"/>
  <c r="W8" i="5"/>
  <c r="W9" i="5"/>
  <c r="W10" i="5"/>
  <c r="W11" i="5"/>
  <c r="W12" i="5"/>
  <c r="W13" i="5"/>
  <c r="W14" i="5"/>
  <c r="W15" i="5"/>
  <c r="W16" i="5"/>
  <c r="W17" i="5"/>
  <c r="W18" i="5"/>
  <c r="W19" i="5"/>
  <c r="W20" i="5"/>
  <c r="W21" i="5"/>
  <c r="W22" i="5"/>
  <c r="W23" i="5"/>
  <c r="W24" i="5"/>
  <c r="W25" i="5"/>
  <c r="W26" i="5"/>
  <c r="W27" i="5"/>
  <c r="W28" i="5"/>
  <c r="W29" i="5"/>
  <c r="W4" i="5"/>
  <c r="V5" i="5"/>
  <c r="V6" i="5"/>
  <c r="V7" i="5"/>
  <c r="V8" i="5"/>
  <c r="V9" i="5"/>
  <c r="V10" i="5"/>
  <c r="V11" i="5"/>
  <c r="V12" i="5"/>
  <c r="V13" i="5"/>
  <c r="V14" i="5"/>
  <c r="V15" i="5"/>
  <c r="V16" i="5"/>
  <c r="V17" i="5"/>
  <c r="V18" i="5"/>
  <c r="V19" i="5"/>
  <c r="V20" i="5"/>
  <c r="V21" i="5"/>
  <c r="V22" i="5"/>
  <c r="V23" i="5"/>
  <c r="V24" i="5"/>
  <c r="V25" i="5"/>
  <c r="V26" i="5"/>
  <c r="V27" i="5"/>
  <c r="V28" i="5"/>
  <c r="V29" i="5"/>
  <c r="V30" i="5"/>
  <c r="V31" i="5"/>
  <c r="V32" i="5"/>
  <c r="V33" i="5"/>
  <c r="V34" i="5"/>
  <c r="V35" i="5"/>
  <c r="V36" i="5"/>
  <c r="V37" i="5"/>
  <c r="V4" i="5"/>
  <c r="F9" i="6" l="1"/>
  <c r="F8" i="6"/>
  <c r="F6" i="6"/>
  <c r="F5" i="6"/>
  <c r="F3" i="6"/>
  <c r="C19" i="6"/>
  <c r="C18" i="6"/>
  <c r="C17" i="6"/>
  <c r="C16" i="6" s="1"/>
  <c r="C15" i="6" s="1"/>
  <c r="B16" i="6"/>
  <c r="B15" i="6"/>
  <c r="G35" i="4"/>
  <c r="G39" i="4"/>
  <c r="G43" i="4"/>
  <c r="G47" i="4"/>
  <c r="G51" i="4"/>
  <c r="H35" i="4"/>
  <c r="H39" i="4"/>
  <c r="H43" i="4"/>
  <c r="H47" i="4"/>
  <c r="H51" i="4"/>
  <c r="G61" i="4"/>
  <c r="G65" i="4"/>
  <c r="F73" i="4"/>
  <c r="B4" i="5"/>
  <c r="F88" i="4"/>
  <c r="D8" i="4"/>
  <c r="B7" i="5" a="1"/>
  <c r="H34" i="4" l="1"/>
  <c r="G34" i="4"/>
  <c r="H27" i="4" s="1"/>
  <c r="G60" i="4"/>
  <c r="B7" i="5"/>
  <c r="B13" i="5" s="1"/>
  <c r="B10" i="5" a="1"/>
  <c r="H28" i="4" l="1"/>
  <c r="G27" i="4"/>
  <c r="G28" i="4"/>
  <c r="H26" i="4"/>
  <c r="G26" i="4"/>
  <c r="B10" i="5"/>
  <c r="B16" i="5" s="1"/>
  <c r="H25" i="4" l="1"/>
  <c r="G25" i="4"/>
  <c r="F17" i="4"/>
  <c r="F18" i="4"/>
  <c r="F14" i="4"/>
  <c r="C79" i="4"/>
  <c r="H19" i="4"/>
  <c r="B2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Windows User</author>
    <author>Andis Seilis</author>
  </authors>
  <commentList>
    <comment ref="E3" authorId="0" shapeId="0" xr:uid="{00000000-0006-0000-0200-000001000000}">
      <text>
        <r>
          <rPr>
            <b/>
            <sz val="9"/>
            <color indexed="81"/>
            <rFont val="Tahoma"/>
            <family val="2"/>
            <charset val="186"/>
          </rPr>
          <t>Author:</t>
        </r>
        <r>
          <rPr>
            <sz val="9"/>
            <color indexed="81"/>
            <rFont val="Tahoma"/>
            <family val="2"/>
            <charset val="186"/>
          </rPr>
          <t xml:space="preserve">
Jābūt 3 ciparu formātā, teksta formāts</t>
        </r>
      </text>
    </comment>
    <comment ref="F3" authorId="0" shapeId="0" xr:uid="{00000000-0006-0000-0200-000002000000}">
      <text>
        <r>
          <rPr>
            <b/>
            <sz val="9"/>
            <color indexed="81"/>
            <rFont val="Tahoma"/>
            <family val="2"/>
            <charset val="186"/>
          </rPr>
          <t>Author:</t>
        </r>
        <r>
          <rPr>
            <sz val="9"/>
            <color indexed="81"/>
            <rFont val="Tahoma"/>
            <family val="2"/>
            <charset val="186"/>
          </rPr>
          <t xml:space="preserve">
xPHARM_OWNER_NAME</t>
        </r>
      </text>
    </comment>
    <comment ref="G3" authorId="1" shapeId="0" xr:uid="{00000000-0006-0000-0200-000003000000}">
      <text>
        <r>
          <rPr>
            <b/>
            <sz val="9"/>
            <color indexed="81"/>
            <rFont val="Tahoma"/>
            <family val="2"/>
            <charset val="186"/>
          </rPr>
          <t>Windows User:</t>
        </r>
        <r>
          <rPr>
            <sz val="9"/>
            <color indexed="81"/>
            <rFont val="Tahoma"/>
            <family val="2"/>
            <charset val="186"/>
          </rPr>
          <t xml:space="preserve">
PHARM_OWNER_NAME</t>
        </r>
      </text>
    </comment>
    <comment ref="I3" authorId="1" shapeId="0" xr:uid="{00000000-0006-0000-0200-000004000000}">
      <text>
        <r>
          <rPr>
            <b/>
            <sz val="9"/>
            <color indexed="81"/>
            <rFont val="Tahoma"/>
            <family val="2"/>
            <charset val="186"/>
          </rPr>
          <t>Windows User:</t>
        </r>
        <r>
          <rPr>
            <sz val="9"/>
            <color indexed="81"/>
            <rFont val="Tahoma"/>
            <family val="2"/>
            <charset val="186"/>
          </rPr>
          <t xml:space="preserve">
xLPO_NAME</t>
        </r>
      </text>
    </comment>
    <comment ref="K3" authorId="1" shapeId="0" xr:uid="{00000000-0006-0000-0200-000005000000}">
      <text>
        <r>
          <rPr>
            <b/>
            <sz val="9"/>
            <color indexed="81"/>
            <rFont val="Tahoma"/>
            <family val="2"/>
            <charset val="186"/>
          </rPr>
          <t>Windows User:</t>
        </r>
        <r>
          <rPr>
            <sz val="9"/>
            <color indexed="81"/>
            <rFont val="Tahoma"/>
            <family val="2"/>
            <charset val="186"/>
          </rPr>
          <t xml:space="preserve">
xRESPONSIBLE_PERSON</t>
        </r>
      </text>
    </comment>
    <comment ref="B7" authorId="0" shapeId="0" xr:uid="{00000000-0006-0000-0200-000006000000}">
      <text>
        <r>
          <rPr>
            <b/>
            <sz val="9"/>
            <color indexed="81"/>
            <rFont val="Tahoma"/>
            <family val="2"/>
            <charset val="186"/>
          </rPr>
          <t>Author:</t>
        </r>
        <r>
          <rPr>
            <sz val="9"/>
            <color indexed="81"/>
            <rFont val="Tahoma"/>
            <family val="2"/>
            <charset val="186"/>
          </rPr>
          <t xml:space="preserve">
Array (CSE): pirmā cipara pozīcija
</t>
        </r>
      </text>
    </comment>
    <comment ref="B10" authorId="0" shapeId="0" xr:uid="{00000000-0006-0000-0200-000007000000}">
      <text>
        <r>
          <rPr>
            <b/>
            <sz val="9"/>
            <color indexed="81"/>
            <rFont val="Tahoma"/>
            <family val="2"/>
            <charset val="186"/>
          </rPr>
          <t>Author:</t>
        </r>
        <r>
          <rPr>
            <sz val="9"/>
            <color indexed="81"/>
            <rFont val="Tahoma"/>
            <family val="2"/>
            <charset val="186"/>
          </rPr>
          <t xml:space="preserve">
Array (CSE): atrod pirmā necipara pozīciju virknē</t>
        </r>
      </text>
    </comment>
    <comment ref="B13" authorId="2" shapeId="0" xr:uid="{00000000-0006-0000-0200-000008000000}">
      <text>
        <r>
          <rPr>
            <b/>
            <sz val="9"/>
            <color indexed="81"/>
            <rFont val="Tahoma"/>
            <family val="2"/>
          </rPr>
          <t>Andis Seilis:</t>
        </r>
        <r>
          <rPr>
            <sz val="9"/>
            <color indexed="81"/>
            <rFont val="Tahoma"/>
            <family val="2"/>
          </rPr>
          <t xml:space="preserve">
jāpieliek biegās burts, lai Excels nedomā, ka daļskaitļi, citādi, piemēram, 07/6 tas uztvers kā datumu un tālāk formulās apstrādās datuma skaitlisko vērtību. Bet "a" tāpat noņems.</t>
        </r>
      </text>
    </comment>
    <comment ref="B16" authorId="0" shapeId="0" xr:uid="{00000000-0006-0000-0200-000009000000}">
      <text>
        <r>
          <rPr>
            <b/>
            <sz val="9"/>
            <color indexed="81"/>
            <rFont val="Tahoma"/>
            <family val="2"/>
            <charset val="186"/>
          </rPr>
          <t>Author:</t>
        </r>
        <r>
          <rPr>
            <sz val="9"/>
            <color indexed="81"/>
            <rFont val="Tahoma"/>
            <family val="2"/>
            <charset val="186"/>
          </rPr>
          <t xml:space="preserve">
Array (CSE): šī formula izvelk pirmo nepārtraukto ciparu subvirkni virknē.
Varbūt vēl var izņemt atstarpi no visas virknes, ja nu kāds ieliek atstarpi, bet to laikam nevajag paredzēt jo tad būs tik gara formula, ka jāliek vēl vienā atsevišķā šūnā likt ievadīto virkni ar izņemtām atstarpēm, jo tā jau šī formula gara sanāk, ja visu vienā šūnā vada.</t>
        </r>
      </text>
    </comment>
    <comment ref="B19" authorId="0" shapeId="0" xr:uid="{00000000-0006-0000-0200-00000A000000}">
      <text>
        <r>
          <rPr>
            <b/>
            <sz val="9"/>
            <color indexed="81"/>
            <rFont val="Tahoma"/>
            <family val="2"/>
            <charset val="186"/>
          </rPr>
          <t>Author:</t>
        </r>
        <r>
          <rPr>
            <sz val="9"/>
            <color indexed="81"/>
            <rFont val="Tahoma"/>
            <family val="2"/>
            <charset val="186"/>
          </rPr>
          <t xml:space="preserve">
šo var dzēst, šīs formulas jāliek veidlapas laukos, lai aizpildās automātiski.</t>
        </r>
      </text>
    </comment>
    <comment ref="E93" authorId="0" shapeId="0" xr:uid="{00000000-0006-0000-0200-00000B000000}">
      <text>
        <r>
          <rPr>
            <b/>
            <sz val="9"/>
            <color indexed="81"/>
            <rFont val="Tahoma"/>
            <family val="2"/>
            <charset val="186"/>
          </rPr>
          <t>Author:</t>
        </r>
        <r>
          <rPr>
            <sz val="9"/>
            <color indexed="81"/>
            <rFont val="Tahoma"/>
            <family val="2"/>
            <charset val="186"/>
          </rPr>
          <t xml:space="preserve">
Jābūt 3 ciparu formātā, teksta formāts</t>
        </r>
      </text>
    </comment>
    <comment ref="F93" authorId="0" shapeId="0" xr:uid="{00000000-0006-0000-0200-00000C000000}">
      <text>
        <r>
          <rPr>
            <b/>
            <sz val="9"/>
            <color indexed="81"/>
            <rFont val="Tahoma"/>
            <family val="2"/>
            <charset val="186"/>
          </rPr>
          <t>Author:</t>
        </r>
        <r>
          <rPr>
            <sz val="9"/>
            <color indexed="81"/>
            <rFont val="Tahoma"/>
            <family val="2"/>
            <charset val="186"/>
          </rPr>
          <t xml:space="preserve">
xPHARM_OWNER_NAME</t>
        </r>
      </text>
    </comment>
    <comment ref="G93" authorId="1" shapeId="0" xr:uid="{00000000-0006-0000-0200-00000D000000}">
      <text>
        <r>
          <rPr>
            <b/>
            <sz val="9"/>
            <color indexed="81"/>
            <rFont val="Tahoma"/>
            <family val="2"/>
            <charset val="186"/>
          </rPr>
          <t>Windows User:</t>
        </r>
        <r>
          <rPr>
            <sz val="9"/>
            <color indexed="81"/>
            <rFont val="Tahoma"/>
            <family val="2"/>
            <charset val="186"/>
          </rPr>
          <t xml:space="preserve">
PHARM_OWNER_NAME</t>
        </r>
      </text>
    </comment>
    <comment ref="I93" authorId="1" shapeId="0" xr:uid="{00000000-0006-0000-0200-00000E000000}">
      <text>
        <r>
          <rPr>
            <b/>
            <sz val="9"/>
            <color indexed="81"/>
            <rFont val="Tahoma"/>
            <family val="2"/>
            <charset val="186"/>
          </rPr>
          <t>Windows User:</t>
        </r>
        <r>
          <rPr>
            <sz val="9"/>
            <color indexed="81"/>
            <rFont val="Tahoma"/>
            <family val="2"/>
            <charset val="186"/>
          </rPr>
          <t xml:space="preserve">
xLPO_NAME</t>
        </r>
      </text>
    </comment>
    <comment ref="K93" authorId="1" shapeId="0" xr:uid="{00000000-0006-0000-0200-00000F000000}">
      <text>
        <r>
          <rPr>
            <b/>
            <sz val="9"/>
            <color indexed="81"/>
            <rFont val="Tahoma"/>
            <family val="2"/>
            <charset val="186"/>
          </rPr>
          <t>Windows User:</t>
        </r>
        <r>
          <rPr>
            <sz val="9"/>
            <color indexed="81"/>
            <rFont val="Tahoma"/>
            <family val="2"/>
            <charset val="186"/>
          </rPr>
          <t xml:space="preserve">
xRESPONSIBLE_PERSON</t>
        </r>
      </text>
    </comment>
  </commentList>
</comments>
</file>

<file path=xl/sharedStrings.xml><?xml version="1.0" encoding="utf-8"?>
<sst xmlns="http://schemas.openxmlformats.org/spreadsheetml/2006/main" count="1128" uniqueCount="858">
  <si>
    <t>Rādītāja nosaukums</t>
  </si>
  <si>
    <t>Rindas kods</t>
  </si>
  <si>
    <t>A</t>
  </si>
  <si>
    <t>B</t>
  </si>
  <si>
    <t>pārējās preces</t>
  </si>
  <si>
    <t>2. Realizācijas apgrozījums</t>
  </si>
  <si>
    <t>1.1.</t>
  </si>
  <si>
    <t>komersanta nosaukums</t>
  </si>
  <si>
    <t>1.2.</t>
  </si>
  <si>
    <t>saimnieciskās darbības veicēja vārds, uzvārds un  reģistrācijas kods Valsts ieņēmumu dienestā</t>
  </si>
  <si>
    <t>1.3.</t>
  </si>
  <si>
    <t>reģistrācijas numurs komercreģistrā (neattiecas uz saimnieciskās darbības veicēju)</t>
  </si>
  <si>
    <t>1.5.</t>
  </si>
  <si>
    <t>1.7.</t>
  </si>
  <si>
    <t>tālrunis</t>
  </si>
  <si>
    <t>e-pasta adrese</t>
  </si>
  <si>
    <t>1. Informācija par iesniedzēju</t>
  </si>
  <si>
    <t>Zāļu valsts aģentūrai</t>
  </si>
  <si>
    <t>(vārds, uzvārds, paraksts*)</t>
  </si>
  <si>
    <t>(paraksta persona, kurai ir komersanta pārstāvības tiesības)</t>
  </si>
  <si>
    <t>(vieta, datums )</t>
  </si>
  <si>
    <t>*Piezīme. Dokumenta rekvizītus „Paraksts” un „Datums” neaizpilda, ja elektroniskais dokuments ir noformēts atbilstoši elektronisko dokumentu noformēšanai normatīvajos aktos noteiktajām prasībām.</t>
  </si>
  <si>
    <t>Pārskata periods:</t>
  </si>
  <si>
    <t>gads</t>
  </si>
  <si>
    <t>lietotāja ievadītais lic. nr.:</t>
  </si>
  <si>
    <t>pirmā cipara pozīcija (CSE):</t>
  </si>
  <si>
    <t>pirmā necipara pozīcija (CSE):</t>
  </si>
  <si>
    <t>virkne sākot no pirmā cipara:</t>
  </si>
  <si>
    <t>JURID_ADRESE</t>
  </si>
  <si>
    <t>www.aptiekasf.lv</t>
  </si>
  <si>
    <t>www.saulesaptieka.lv</t>
  </si>
  <si>
    <t>administracija@saulesaptieka.lv</t>
  </si>
  <si>
    <t>info@aptiekasf.lv</t>
  </si>
  <si>
    <t>www.rnmc.lv</t>
  </si>
  <si>
    <t>info@rnmc.lv</t>
  </si>
  <si>
    <t>www.vitafarm.lv</t>
  </si>
  <si>
    <t>Baltfarm_sklad@inbox.lv</t>
  </si>
  <si>
    <t>www.medelens.lv</t>
  </si>
  <si>
    <t>www.aptiekasnoliktava.lv</t>
  </si>
  <si>
    <t>Valda Ozoliņa</t>
  </si>
  <si>
    <t>magnum@magnum.lv</t>
  </si>
  <si>
    <t>www.baltacon.lv</t>
  </si>
  <si>
    <t>info@baltacon.lv</t>
  </si>
  <si>
    <t>www.vpgroup.lv</t>
  </si>
  <si>
    <t>meklē aptieku, kuram lic. nr. atbilst pirmā nepārtrauktā ciparu virkne:</t>
  </si>
  <si>
    <t>izvilkta pirmā nepārtrauktā ciparu virkne:</t>
  </si>
  <si>
    <t>SIA “SAULES APTIEKA”</t>
  </si>
  <si>
    <t>Sabiedrība ar ierobežotu atbildību "Nukleārās medicīnas centrs"</t>
  </si>
  <si>
    <t>SIA “VESELĪBA PLUSS”</t>
  </si>
  <si>
    <t>RegNum</t>
  </si>
  <si>
    <t>lietotāja atzīme vai piekrīt publiskoš.:</t>
  </si>
  <si>
    <t>Lic nr ar vers</t>
  </si>
  <si>
    <t>Lic nr. bez burt</t>
  </si>
  <si>
    <t>1.4.</t>
  </si>
  <si>
    <t>1.6.</t>
  </si>
  <si>
    <r>
      <t xml:space="preserve">Kopējais preču apgrozījums
</t>
    </r>
    <r>
      <rPr>
        <sz val="11"/>
        <color theme="1"/>
        <rFont val="Times New Roman"/>
        <family val="1"/>
        <charset val="186"/>
      </rPr>
      <t>(200 = 210 + 220 + 230),
tai skaitā pa preču grupām:</t>
    </r>
  </si>
  <si>
    <t>aktīvās un citas vielas</t>
  </si>
  <si>
    <t>medikamenti</t>
  </si>
  <si>
    <t>3. Realizēts Latvijas Republikā</t>
  </si>
  <si>
    <r>
      <t xml:space="preserve">Kopējā summa bez PVN </t>
    </r>
    <r>
      <rPr>
        <i/>
        <sz val="11"/>
        <color theme="1"/>
        <rFont val="Times New Roman"/>
        <family val="1"/>
        <charset val="186"/>
      </rPr>
      <t>(euro)</t>
    </r>
  </si>
  <si>
    <r>
      <t xml:space="preserve">PVN </t>
    </r>
    <r>
      <rPr>
        <i/>
        <sz val="11"/>
        <color theme="1"/>
        <rFont val="Times New Roman"/>
        <family val="1"/>
        <charset val="186"/>
      </rPr>
      <t>(euro)</t>
    </r>
  </si>
  <si>
    <r>
      <rPr>
        <b/>
        <sz val="11"/>
        <color theme="1"/>
        <rFont val="Times New Roman"/>
        <family val="1"/>
        <charset val="186"/>
      </rPr>
      <t>aptiekām</t>
    </r>
    <r>
      <rPr>
        <sz val="11"/>
        <color theme="1"/>
        <rFont val="Times New Roman"/>
        <family val="1"/>
        <charset val="186"/>
      </rPr>
      <t xml:space="preserve"> (vispārēja tipa)
</t>
    </r>
    <r>
      <rPr>
        <sz val="10"/>
        <color theme="1"/>
        <rFont val="Times New Roman"/>
        <family val="1"/>
        <charset val="186"/>
      </rPr>
      <t>(310 = 311 + 312 + 313),</t>
    </r>
    <r>
      <rPr>
        <sz val="11"/>
        <color theme="1"/>
        <rFont val="Times New Roman"/>
        <family val="1"/>
        <charset val="186"/>
      </rPr>
      <t xml:space="preserve">
tai skaitā pa preču grupām:</t>
    </r>
  </si>
  <si>
    <t>4. Realizēts ārpus Latvijas Republikas</t>
  </si>
  <si>
    <r>
      <t xml:space="preserve">Kopējais preču apgrozījums
</t>
    </r>
    <r>
      <rPr>
        <sz val="10"/>
        <color theme="1"/>
        <rFont val="Times New Roman"/>
        <family val="1"/>
        <charset val="186"/>
      </rPr>
      <t>(400 = 410 + 420),</t>
    </r>
    <r>
      <rPr>
        <sz val="11"/>
        <color theme="1"/>
        <rFont val="Times New Roman"/>
        <family val="1"/>
        <charset val="186"/>
      </rPr>
      <t xml:space="preserve">
tai skaitā uz:</t>
    </r>
  </si>
  <si>
    <r>
      <rPr>
        <b/>
        <sz val="11"/>
        <color theme="1"/>
        <rFont val="Times New Roman"/>
        <family val="1"/>
        <charset val="186"/>
      </rPr>
      <t>EEZ valstīm</t>
    </r>
    <r>
      <rPr>
        <b/>
        <vertAlign val="superscript"/>
        <sz val="11"/>
        <color theme="1"/>
        <rFont val="Times New Roman"/>
        <family val="1"/>
        <charset val="186"/>
      </rPr>
      <t>1</t>
    </r>
    <r>
      <rPr>
        <sz val="11"/>
        <color theme="1"/>
        <rFont val="Times New Roman"/>
        <family val="1"/>
        <charset val="186"/>
      </rPr>
      <t>,
tai skaitā pa preču grupām:</t>
    </r>
  </si>
  <si>
    <r>
      <rPr>
        <b/>
        <sz val="11"/>
        <color theme="1"/>
        <rFont val="Times New Roman"/>
        <family val="1"/>
        <charset val="186"/>
      </rPr>
      <t>trešajām valstīm</t>
    </r>
    <r>
      <rPr>
        <b/>
        <vertAlign val="superscript"/>
        <sz val="11"/>
        <color theme="1"/>
        <rFont val="Times New Roman"/>
        <family val="1"/>
        <charset val="186"/>
      </rPr>
      <t>2</t>
    </r>
    <r>
      <rPr>
        <b/>
        <sz val="11"/>
        <color theme="1"/>
        <rFont val="Times New Roman"/>
        <family val="1"/>
        <charset val="186"/>
      </rPr>
      <t xml:space="preserve">,
</t>
    </r>
    <r>
      <rPr>
        <sz val="11"/>
        <color theme="1"/>
        <rFont val="Times New Roman"/>
        <family val="1"/>
        <charset val="186"/>
      </rPr>
      <t>tai skaitā pa preču grupām:</t>
    </r>
  </si>
  <si>
    <r>
      <rPr>
        <b/>
        <sz val="9"/>
        <color theme="1"/>
        <rFont val="Times New Roman"/>
        <family val="1"/>
        <charset val="186"/>
      </rPr>
      <t>Piezīmes</t>
    </r>
    <r>
      <rPr>
        <sz val="9"/>
        <color theme="1"/>
        <rFont val="Times New Roman"/>
        <family val="1"/>
        <charset val="186"/>
      </rPr>
      <t xml:space="preserve">
</t>
    </r>
    <r>
      <rPr>
        <vertAlign val="superscript"/>
        <sz val="9"/>
        <color theme="1"/>
        <rFont val="Times New Roman"/>
        <family val="1"/>
        <charset val="186"/>
      </rPr>
      <t>1</t>
    </r>
    <r>
      <rPr>
        <sz val="9"/>
        <color theme="1"/>
        <rFont val="Times New Roman"/>
        <family val="1"/>
        <charset val="186"/>
      </rPr>
      <t xml:space="preserve"> EEZ valstis – Eiropas Savienības dalībvalstis, kā arī Islande, Lihtenšteina un Norvēģija.
</t>
    </r>
    <r>
      <rPr>
        <vertAlign val="superscript"/>
        <sz val="9"/>
        <color theme="1"/>
        <rFont val="Times New Roman"/>
        <family val="1"/>
        <charset val="186"/>
      </rPr>
      <t>2</t>
    </r>
    <r>
      <rPr>
        <sz val="9"/>
        <color theme="1"/>
        <rFont val="Times New Roman"/>
        <family val="1"/>
        <charset val="186"/>
      </rPr>
      <t xml:space="preserve"> Trešās valstis – valstis, kuras nav EEZ valstis.</t>
    </r>
  </si>
  <si>
    <t>Jā, piekrītu</t>
  </si>
  <si>
    <t>Nē, nepiekrītu</t>
  </si>
  <si>
    <t>5. Piekrītu sniegto datu publiskošanai:</t>
  </si>
  <si>
    <t>6. Apliecinu, ka visa norādītā informācija ir pilnīga un patiesa</t>
  </si>
  <si>
    <t>PĀRSKATS PAR ZĀĻU LIELTIRGOTAVAS DARBĪBU</t>
  </si>
  <si>
    <t>Iesniedz zāļu lieltirgotavas</t>
  </si>
  <si>
    <t>zāļu lieltirgotavas nosaukums</t>
  </si>
  <si>
    <t>licences numurs zāļu lieltirgotavas atvēršanai (darbībai)</t>
  </si>
  <si>
    <r>
      <t xml:space="preserve">Kopējais preču apgrozījums
</t>
    </r>
    <r>
      <rPr>
        <sz val="10"/>
        <color theme="1"/>
        <rFont val="Times New Roman"/>
        <family val="1"/>
        <charset val="186"/>
      </rPr>
      <t>(300 = 310 + 320 + 330 + 340 + 350)</t>
    </r>
    <r>
      <rPr>
        <sz val="11"/>
        <color theme="1"/>
        <rFont val="Times New Roman"/>
        <family val="1"/>
        <charset val="186"/>
      </rPr>
      <t>, 
tai skaitā:</t>
    </r>
  </si>
  <si>
    <r>
      <rPr>
        <b/>
        <sz val="11"/>
        <color theme="1"/>
        <rFont val="Times New Roman"/>
        <family val="1"/>
        <charset val="186"/>
      </rPr>
      <t xml:space="preserve">ārstniecības iestādēm </t>
    </r>
    <r>
      <rPr>
        <sz val="11"/>
        <color theme="1"/>
        <rFont val="Times New Roman"/>
        <family val="1"/>
        <charset val="186"/>
      </rPr>
      <t xml:space="preserve">(tai skaitā slēgta tipa aptiekām)
</t>
    </r>
    <r>
      <rPr>
        <sz val="10"/>
        <color theme="1"/>
        <rFont val="Times New Roman"/>
        <family val="1"/>
        <charset val="186"/>
      </rPr>
      <t>(320 = 321 +322 + 323),</t>
    </r>
    <r>
      <rPr>
        <sz val="11"/>
        <color theme="1"/>
        <rFont val="Times New Roman"/>
        <family val="1"/>
        <charset val="186"/>
      </rPr>
      <t xml:space="preserve">
tai skaitā pa preču grupām:</t>
    </r>
  </si>
  <si>
    <r>
      <rPr>
        <b/>
        <sz val="11"/>
        <color theme="1"/>
        <rFont val="Times New Roman"/>
        <family val="1"/>
        <charset val="186"/>
      </rPr>
      <t xml:space="preserve">veterinārmedicīniskās prakses iestādēm, praktizējošiem veterinārārstiem </t>
    </r>
    <r>
      <rPr>
        <sz val="11"/>
        <color theme="1"/>
        <rFont val="Times New Roman"/>
        <family val="1"/>
        <charset val="186"/>
      </rPr>
      <t xml:space="preserve">
</t>
    </r>
    <r>
      <rPr>
        <sz val="10"/>
        <color theme="1"/>
        <rFont val="Times New Roman"/>
        <family val="1"/>
        <charset val="186"/>
      </rPr>
      <t>(330 = 331 + 332 + 333),</t>
    </r>
    <r>
      <rPr>
        <sz val="11"/>
        <color theme="1"/>
        <rFont val="Times New Roman"/>
        <family val="1"/>
        <charset val="186"/>
      </rPr>
      <t xml:space="preserve">
tai skaitā pa preču grupām:</t>
    </r>
  </si>
  <si>
    <r>
      <rPr>
        <b/>
        <sz val="11"/>
        <color theme="1"/>
        <rFont val="Times New Roman"/>
        <family val="1"/>
        <charset val="186"/>
      </rPr>
      <t>citām zāļu lieltirgotavām</t>
    </r>
    <r>
      <rPr>
        <sz val="11"/>
        <color theme="1"/>
        <rFont val="Times New Roman"/>
        <family val="1"/>
        <charset val="186"/>
      </rPr>
      <t xml:space="preserve">
</t>
    </r>
    <r>
      <rPr>
        <sz val="10"/>
        <color theme="1"/>
        <rFont val="Times New Roman"/>
        <family val="1"/>
        <charset val="186"/>
      </rPr>
      <t>(340 = 341 + 342 + 343),</t>
    </r>
    <r>
      <rPr>
        <sz val="11"/>
        <color theme="1"/>
        <rFont val="Times New Roman"/>
        <family val="1"/>
        <charset val="186"/>
      </rPr>
      <t xml:space="preserve">
tai skaitā pa preču grupām:</t>
    </r>
  </si>
  <si>
    <r>
      <rPr>
        <b/>
        <sz val="11"/>
        <color theme="1"/>
        <rFont val="Times New Roman"/>
        <family val="1"/>
        <charset val="186"/>
      </rPr>
      <t>citi varianti</t>
    </r>
    <r>
      <rPr>
        <sz val="11"/>
        <color theme="1"/>
        <rFont val="Times New Roman"/>
        <family val="1"/>
        <charset val="186"/>
      </rPr>
      <t xml:space="preserve">
</t>
    </r>
    <r>
      <rPr>
        <sz val="10"/>
        <color theme="1"/>
        <rFont val="Times New Roman"/>
        <family val="1"/>
        <charset val="186"/>
      </rPr>
      <t>(350 = 351 + 352 + 353),</t>
    </r>
    <r>
      <rPr>
        <sz val="11"/>
        <color theme="1"/>
        <rFont val="Times New Roman"/>
        <family val="1"/>
        <charset val="186"/>
      </rPr>
      <t xml:space="preserve">
tai skaitā pa preču grupām:</t>
    </r>
  </si>
  <si>
    <t>Zāļu lieltirgotavas atbildīgā amatpersona:</t>
  </si>
  <si>
    <t>Komersants vai saimnieciskās darbības veicējs:</t>
  </si>
  <si>
    <t>111</t>
  </si>
  <si>
    <t>0062</t>
  </si>
  <si>
    <t>0853</t>
  </si>
  <si>
    <t>0866</t>
  </si>
  <si>
    <t>101328R12</t>
  </si>
  <si>
    <t>INS-480011-0003-011</t>
  </si>
  <si>
    <t>L-035/5</t>
  </si>
  <si>
    <t>L-07/6</t>
  </si>
  <si>
    <t>L-100/2</t>
  </si>
  <si>
    <t>L-101/1</t>
  </si>
  <si>
    <t>L-102/1</t>
  </si>
  <si>
    <t>L-103/1</t>
  </si>
  <si>
    <t>L-104/2</t>
  </si>
  <si>
    <t>L-106/1</t>
  </si>
  <si>
    <t>L-107/1</t>
  </si>
  <si>
    <t>L-108/2</t>
  </si>
  <si>
    <t>L-109/1</t>
  </si>
  <si>
    <t>L-11/7</t>
  </si>
  <si>
    <t>L-113/1</t>
  </si>
  <si>
    <t>L-15/6</t>
  </si>
  <si>
    <t>L-23/8</t>
  </si>
  <si>
    <t>L-29/2</t>
  </si>
  <si>
    <t>L-39/5</t>
  </si>
  <si>
    <t>L-41/2</t>
  </si>
  <si>
    <t>L-43/5</t>
  </si>
  <si>
    <t>L-45/3</t>
  </si>
  <si>
    <t>L-46/5</t>
  </si>
  <si>
    <t>L-48/6</t>
  </si>
  <si>
    <t>L-52/2</t>
  </si>
  <si>
    <t>L-53/4</t>
  </si>
  <si>
    <t>L-54/2</t>
  </si>
  <si>
    <t>L-56/4</t>
  </si>
  <si>
    <t>L-57/3</t>
  </si>
  <si>
    <t>L-60/4</t>
  </si>
  <si>
    <t>L-61/2</t>
  </si>
  <si>
    <t>L-63/2</t>
  </si>
  <si>
    <t>L-64/3</t>
  </si>
  <si>
    <t>L-65/6</t>
  </si>
  <si>
    <t>L-66/2</t>
  </si>
  <si>
    <t>L-70/2</t>
  </si>
  <si>
    <t>L-71/3</t>
  </si>
  <si>
    <t>L-72/4</t>
  </si>
  <si>
    <t>L-75/6</t>
  </si>
  <si>
    <t>L-78/2</t>
  </si>
  <si>
    <t>L-80/2</t>
  </si>
  <si>
    <t>L-81/4</t>
  </si>
  <si>
    <t>L-82/2</t>
  </si>
  <si>
    <t>L-83/2</t>
  </si>
  <si>
    <t>L-85/2</t>
  </si>
  <si>
    <t>L-86/4</t>
  </si>
  <si>
    <t>L-87/3</t>
  </si>
  <si>
    <t>L-89/1</t>
  </si>
  <si>
    <t>L-90/1</t>
  </si>
  <si>
    <t>L-93/4</t>
  </si>
  <si>
    <t>L-96/4</t>
  </si>
  <si>
    <t>L-98/2</t>
  </si>
  <si>
    <t>L-99/3</t>
  </si>
  <si>
    <t>LN-114/1</t>
  </si>
  <si>
    <t>LP-03/7</t>
  </si>
  <si>
    <t>LP-05/7</t>
  </si>
  <si>
    <t>LP-09/6</t>
  </si>
  <si>
    <t>LP-110/1</t>
  </si>
  <si>
    <t>LP-111/1</t>
  </si>
  <si>
    <t>LP-112/2</t>
  </si>
  <si>
    <t>LP-16/6</t>
  </si>
  <si>
    <t>LP-18/4</t>
  </si>
  <si>
    <t>LP-20/8</t>
  </si>
  <si>
    <t>LP-30/7</t>
  </si>
  <si>
    <t>LP-40/7</t>
  </si>
  <si>
    <t>LP-51/8</t>
  </si>
  <si>
    <t>LP-55/6</t>
  </si>
  <si>
    <t>LP-58/7</t>
  </si>
  <si>
    <t>LP-59/8</t>
  </si>
  <si>
    <t>LP-68/3</t>
  </si>
  <si>
    <t>LP-76/5</t>
  </si>
  <si>
    <t>LP-77/2</t>
  </si>
  <si>
    <t>LP-84/3</t>
  </si>
  <si>
    <t>LP-88/4</t>
  </si>
  <si>
    <t>LP-91/2</t>
  </si>
  <si>
    <t>LP-94/3</t>
  </si>
  <si>
    <t>LP-95/2</t>
  </si>
  <si>
    <t>LP-97/1</t>
  </si>
  <si>
    <t>LPN-02/10</t>
  </si>
  <si>
    <t>LPN-10/6</t>
  </si>
  <si>
    <t>LPN-19/7</t>
  </si>
  <si>
    <t>LPN-25/3</t>
  </si>
  <si>
    <t>LPN-31/6</t>
  </si>
  <si>
    <t>LPN-32/6</t>
  </si>
  <si>
    <t>LPN-34/6</t>
  </si>
  <si>
    <t>LPN-44/4</t>
  </si>
  <si>
    <t>LPN-47/3</t>
  </si>
  <si>
    <t>LPN-49/7</t>
  </si>
  <si>
    <t>VNP-01/1</t>
  </si>
  <si>
    <t>VNP-02/1</t>
  </si>
  <si>
    <t>EVD, UAB zāļu lieltirgotava</t>
  </si>
  <si>
    <t>UAB "MedLinija"</t>
  </si>
  <si>
    <t>UAB "Adeofarma"</t>
  </si>
  <si>
    <t>Boehringer Ingelheim RCV GmbH&amp;CoKG</t>
  </si>
  <si>
    <t>Boehringer Ingelheim RCV GmbH&amp;CoKG zāļu ražošanas uzņēmums</t>
  </si>
  <si>
    <t>Sabiedrība ar ierobežotu atbildību “G.MIEŽIS ĀRSTS”</t>
  </si>
  <si>
    <t>SIA "GlaxoSmithKline Latvia"</t>
  </si>
  <si>
    <t>SIA "Amber Pharma"</t>
  </si>
  <si>
    <t>SIA, ExpPharmGroup</t>
  </si>
  <si>
    <t>SIA "IS GROUP PHARMA"</t>
  </si>
  <si>
    <t>SIA LAT Pharma</t>
  </si>
  <si>
    <t>Sabiedrība ar ierobežotu atbildību "Latima"</t>
  </si>
  <si>
    <t>Sabiedrība ar ierobežotu atbildību "Medimek"</t>
  </si>
  <si>
    <t>Sabiedrība ar ierobežotu atbildību "EUROIMPEX"</t>
  </si>
  <si>
    <t>SIA "Berlin-Chemie/Menarini Baltic"</t>
  </si>
  <si>
    <t>SIA "Unikmed Baltija" zāļu lieltirgotava</t>
  </si>
  <si>
    <t>Sabiedrība ar ierobežotu atbildību “MITELA”</t>
  </si>
  <si>
    <t>Sabiedrība ar ierobežotu atbildību "MC distribution"</t>
  </si>
  <si>
    <t>Sabiedrība ar ierobežotu atbildību “ELMI”</t>
  </si>
  <si>
    <t>Sabiedrība ar ierobežotu atbildību “ELVIM”</t>
  </si>
  <si>
    <t>Sabiedrība ar ierobežotu atbildību "Vakcīna”</t>
  </si>
  <si>
    <t>SIA "Grand Farm"</t>
  </si>
  <si>
    <t>Sabiedrības ar ierobežotu atbildību Signamed</t>
  </si>
  <si>
    <t>SIA "AG FARM BALTIC"</t>
  </si>
  <si>
    <t>Sabiedrības ar ierobežotu atbildību "AlenMed Promotion"</t>
  </si>
  <si>
    <t>Sabiedrība ar ierobežotu atbildību "DMF"</t>
  </si>
  <si>
    <t>Sabiedrība ar ierobežotu atbildību "FILLERS"</t>
  </si>
  <si>
    <t>Sabiedrības ar ierobežotu atbildību "MED-PRO ALLIANCE"</t>
  </si>
  <si>
    <t>Merck Serono SIA</t>
  </si>
  <si>
    <t>SIA "Baltacon" zāļu lieltirgotava</t>
  </si>
  <si>
    <t>Sabiedrība ar ierobežotu atbildību "VitalMedica"</t>
  </si>
  <si>
    <t>JOHNSON &amp; JOHNSON AB LATVIJAS FILIĀLE</t>
  </si>
  <si>
    <t>Sabiedrība ar ierobežotu atbildību "ELME MESSER L"</t>
  </si>
  <si>
    <t>SIA "Baltijas Dialīzes Serviss"</t>
  </si>
  <si>
    <t>Sabiedrība ar ierobežotu atbildību "Filo &amp; Karlo"</t>
  </si>
  <si>
    <t>Sabiedrība ar ierobežotu atbildību "STIROLBIOFARM BALTIKUM"</t>
  </si>
  <si>
    <t>SIA "LIVORNO PHARMA"</t>
  </si>
  <si>
    <t>AS “SENTOR FARM APTIEKAS” zāļu lieltirgotava</t>
  </si>
  <si>
    <t>Sabiedrība ar ierobežotu atbildību "LARIFĀNS"</t>
  </si>
  <si>
    <t>SIA "Wogen Pharm"</t>
  </si>
  <si>
    <t>SIA "Strauts Pharma"</t>
  </si>
  <si>
    <t>AGA SIA</t>
  </si>
  <si>
    <t>SIA "RosenMed.lv"</t>
  </si>
  <si>
    <t>SIA "ABC Pharma" Zāļu lietirgotava</t>
  </si>
  <si>
    <t>SIA Ražošanas komercfirma "ARGOS"</t>
  </si>
  <si>
    <t>Sabiedrības ar ierobežotu atbildību “INSBERGS” zāļu lieltirgotava "Dzirciema aptiekas noliktava"</t>
  </si>
  <si>
    <t>Sabiedrība ar ierobežotu atbildību "Europharm Logistics"</t>
  </si>
  <si>
    <t>SIA "LV System Service"</t>
  </si>
  <si>
    <t>Sabiedrība ar ierobežotu atbildību "Medex"</t>
  </si>
  <si>
    <t>Sabiedrība ar ierobežotu atbildību "PEAN"</t>
  </si>
  <si>
    <t>Orthos Pharma, SIA</t>
  </si>
  <si>
    <t>SIA "PHARMAMAX"</t>
  </si>
  <si>
    <t>SIA "MAGNACOR"</t>
  </si>
  <si>
    <t>BALTACOM, Sabiedrība ar ierobežotu atbildību</t>
  </si>
  <si>
    <t>SIA "Novartis Baltics"</t>
  </si>
  <si>
    <t>Sabiedrība ar ierobežotu atbildību “VIOLA FARMA”</t>
  </si>
  <si>
    <t>Ražošanas komercfirmas "BALTFARM" sabiedrības ar ierobežotu atbildību zāļu lieltirgotava "Vita-Farm"</t>
  </si>
  <si>
    <t>SIA “JELGAVFARM” zāļu lieltirgotava</t>
  </si>
  <si>
    <t>Sabiedrība ar ierobežotu atbildību "Astra Pharma"</t>
  </si>
  <si>
    <t>Sabiedrība ar ierobežotu atbildību "Riga Gaming Company" zāļu lieltirgotava "Healtypharma"</t>
  </si>
  <si>
    <t>SIA "GP Terminals"</t>
  </si>
  <si>
    <t>SIA “UNIFARMA”</t>
  </si>
  <si>
    <t>Sabiedrība ar ierobežotu atbildību “BRIZ”</t>
  </si>
  <si>
    <t>Sabiedrība ar ierobežotu atbildību “ELPIS”</t>
  </si>
  <si>
    <t>Sabiedrība ar ierobežotu atbildību "Roche Latvija"</t>
  </si>
  <si>
    <t>Sabiedrība ar ierobežotu atbildību farmaceitiskā firma “ANISS”</t>
  </si>
  <si>
    <t>Sabiedrība ar ierobežotu atbildību "ASTRA LOGISTIC Ltd."</t>
  </si>
  <si>
    <t>Sabiedrība ar ierobežotu atbildību "IMEDPHARM"</t>
  </si>
  <si>
    <t>EUROAPTIEKA, SIA</t>
  </si>
  <si>
    <t>SIA "Medelens+"</t>
  </si>
  <si>
    <t>SIA "Ingen Pharma" zāļu lieltirgotava</t>
  </si>
  <si>
    <t>Frankopharm Group, SIA</t>
  </si>
  <si>
    <t>SIA Laurus MED</t>
  </si>
  <si>
    <t>SIA "GP Healthcare"</t>
  </si>
  <si>
    <t>Wellman Logistics SIA</t>
  </si>
  <si>
    <t>SIA "Arbor Medical Korporācija"</t>
  </si>
  <si>
    <t>SIA "Finnera Capital"</t>
  </si>
  <si>
    <t>Sabiedrība ar ierobežotu atbildību "ImpEx Pharma"</t>
  </si>
  <si>
    <t>Sabiedrība ar ierobežotu atbildību “Nikapharm”</t>
  </si>
  <si>
    <t>AS "RECIPE PLUS"</t>
  </si>
  <si>
    <t>Sabiedrība ar ierobežotu atbildību “FARM IMPEKS”</t>
  </si>
  <si>
    <t>Sabiedrība ar ierobežotu atbildību “TAMRO”</t>
  </si>
  <si>
    <t>Sabiedrība ar ierobežotu atbildību “B.BRAUN MEDICAL”</t>
  </si>
  <si>
    <t>Akciju sabiedrība “Olainfarm” zāļu lieltirgotava</t>
  </si>
  <si>
    <t>Sabiedrības ar ierobežotu atbildību "MAGNUM MEDICAL"</t>
  </si>
  <si>
    <t>SIA “ORIOLA RĪGA”</t>
  </si>
  <si>
    <t>Akciju sabiedrības “GRINDEKS”</t>
  </si>
  <si>
    <t>Sabiedrības ar ierobežotu atbildību "Meda Pharma"</t>
  </si>
  <si>
    <t>SIA "KALNABEITE"</t>
  </si>
  <si>
    <t>SIA "BERTAS NAMS" veterināro zāļu lieltirgotava</t>
  </si>
  <si>
    <t>"Boehringer Ingelheim RCV GmbH&amp;CoKG"</t>
  </si>
  <si>
    <t>"Boehringer Ingelheim RCV GmbH&amp;CoKG" zāļu ražošanas uzņēmums</t>
  </si>
  <si>
    <t>"JOHNSON &amp; JOHNSON AB LATVIJAS FILIĀLE"</t>
  </si>
  <si>
    <t>"Wellman Logistics" SIA</t>
  </si>
  <si>
    <t>Lic num.</t>
  </si>
  <si>
    <t>035</t>
  </si>
  <si>
    <t>100</t>
  </si>
  <si>
    <t>101</t>
  </si>
  <si>
    <t>102</t>
  </si>
  <si>
    <t>103</t>
  </si>
  <si>
    <t>104</t>
  </si>
  <si>
    <t>106</t>
  </si>
  <si>
    <t>107</t>
  </si>
  <si>
    <t>108</t>
  </si>
  <si>
    <t>109</t>
  </si>
  <si>
    <t>113</t>
  </si>
  <si>
    <t>114</t>
  </si>
  <si>
    <t>110</t>
  </si>
  <si>
    <t>112</t>
  </si>
  <si>
    <t>Lic num nem dal "000"</t>
  </si>
  <si>
    <t>007</t>
  </si>
  <si>
    <t>011</t>
  </si>
  <si>
    <t>015</t>
  </si>
  <si>
    <t>023</t>
  </si>
  <si>
    <t>029</t>
  </si>
  <si>
    <t>039</t>
  </si>
  <si>
    <t>041</t>
  </si>
  <si>
    <t>043</t>
  </si>
  <si>
    <t>045</t>
  </si>
  <si>
    <t>046</t>
  </si>
  <si>
    <t>048</t>
  </si>
  <si>
    <t>052</t>
  </si>
  <si>
    <t>053</t>
  </si>
  <si>
    <t>054</t>
  </si>
  <si>
    <t>056</t>
  </si>
  <si>
    <t>057</t>
  </si>
  <si>
    <t>060</t>
  </si>
  <si>
    <t>061</t>
  </si>
  <si>
    <t>063</t>
  </si>
  <si>
    <t>064</t>
  </si>
  <si>
    <t>065</t>
  </si>
  <si>
    <t>066</t>
  </si>
  <si>
    <t>070</t>
  </si>
  <si>
    <t>071</t>
  </si>
  <si>
    <t>072</t>
  </si>
  <si>
    <t>075</t>
  </si>
  <si>
    <t>078</t>
  </si>
  <si>
    <t>080</t>
  </si>
  <si>
    <t>081</t>
  </si>
  <si>
    <t>082</t>
  </si>
  <si>
    <t>083</t>
  </si>
  <si>
    <t>085</t>
  </si>
  <si>
    <t>086</t>
  </si>
  <si>
    <t>087</t>
  </si>
  <si>
    <t>089</t>
  </si>
  <si>
    <t>090</t>
  </si>
  <si>
    <t>093</t>
  </si>
  <si>
    <t>096</t>
  </si>
  <si>
    <t>098</t>
  </si>
  <si>
    <t>099</t>
  </si>
  <si>
    <t>003</t>
  </si>
  <si>
    <t>005</t>
  </si>
  <si>
    <t>009</t>
  </si>
  <si>
    <t>016</t>
  </si>
  <si>
    <t>018</t>
  </si>
  <si>
    <t>020</t>
  </si>
  <si>
    <t>030</t>
  </si>
  <si>
    <t>040</t>
  </si>
  <si>
    <t>051</t>
  </si>
  <si>
    <t>055</t>
  </si>
  <si>
    <t>058</t>
  </si>
  <si>
    <t>059</t>
  </si>
  <si>
    <t>068</t>
  </si>
  <si>
    <t>076</t>
  </si>
  <si>
    <t>077</t>
  </si>
  <si>
    <t>084</t>
  </si>
  <si>
    <t>088</t>
  </si>
  <si>
    <t>091</t>
  </si>
  <si>
    <t>094</t>
  </si>
  <si>
    <t>095</t>
  </si>
  <si>
    <t>097</t>
  </si>
  <si>
    <t>002</t>
  </si>
  <si>
    <t>010</t>
  </si>
  <si>
    <t>019</t>
  </si>
  <si>
    <t>025</t>
  </si>
  <si>
    <t>031</t>
  </si>
  <si>
    <t>032</t>
  </si>
  <si>
    <t>034</t>
  </si>
  <si>
    <t>044</t>
  </si>
  <si>
    <t>047</t>
  </si>
  <si>
    <t>049</t>
  </si>
  <si>
    <t>-</t>
  </si>
  <si>
    <t>Daina Raškevičiūte</t>
  </si>
  <si>
    <t>Aurelija Papečkiene</t>
  </si>
  <si>
    <t>Olga Lozovska</t>
  </si>
  <si>
    <t>Sarma Mārīte Kiršteine</t>
  </si>
  <si>
    <t>Ilva Pernai</t>
  </si>
  <si>
    <t>Linda Birkenšteina</t>
  </si>
  <si>
    <t>Deniss Ļebedevs</t>
  </si>
  <si>
    <t>Tatjana Leitāne</t>
  </si>
  <si>
    <t>Bils Strupulis</t>
  </si>
  <si>
    <t>Jekaterīna Kudrjašova</t>
  </si>
  <si>
    <t>Laine Kaminska</t>
  </si>
  <si>
    <t>Ieva Jaudzeme</t>
  </si>
  <si>
    <t>Diāna Rācena</t>
  </si>
  <si>
    <t>Oksana Dilbiene</t>
  </si>
  <si>
    <t>Jeļena Šatska</t>
  </si>
  <si>
    <t>Jānis Raits</t>
  </si>
  <si>
    <t>Tatjana Ose</t>
  </si>
  <si>
    <t>Jeļena Orlova</t>
  </si>
  <si>
    <t>Mārīte Ahiļčenoka</t>
  </si>
  <si>
    <t>Elīna Kažociņa</t>
  </si>
  <si>
    <t>Vineta Vucāne</t>
  </si>
  <si>
    <t>Nataļja Pavlova</t>
  </si>
  <si>
    <t>Nataļja Kobiļinska</t>
  </si>
  <si>
    <t>Nataļja Fjodorova</t>
  </si>
  <si>
    <t>Normunds Boks</t>
  </si>
  <si>
    <t>Kristīne Vrubļevska</t>
  </si>
  <si>
    <t>Gvido Ķempis</t>
  </si>
  <si>
    <t>Artūrs Belēvičs</t>
  </si>
  <si>
    <t>Agrita Pujāte</t>
  </si>
  <si>
    <t>Ilze Toka</t>
  </si>
  <si>
    <t>Tatjana Kaļiņina</t>
  </si>
  <si>
    <t>Vita Vestmane</t>
  </si>
  <si>
    <t>Alise Domburga - Rozīte</t>
  </si>
  <si>
    <t>Jekaterina Medvedeva</t>
  </si>
  <si>
    <t>Svetlana Spalva</t>
  </si>
  <si>
    <t>Gita Ikvilde</t>
  </si>
  <si>
    <t>Ira Libika</t>
  </si>
  <si>
    <t>Oksana Jermacāne</t>
  </si>
  <si>
    <t>Raivis Skrinda</t>
  </si>
  <si>
    <t>Anda Mazure-Vitenberga</t>
  </si>
  <si>
    <t>Lita Blūma</t>
  </si>
  <si>
    <t>Dzintra Kuļikova</t>
  </si>
  <si>
    <t>Žanna Ikbale</t>
  </si>
  <si>
    <t>Sintija Zukula</t>
  </si>
  <si>
    <t>Guna Eglīte</t>
  </si>
  <si>
    <t>Pāvels Jakovļevs</t>
  </si>
  <si>
    <t>Inese Andiņa</t>
  </si>
  <si>
    <t>Lāsma Maļinovska</t>
  </si>
  <si>
    <t>Zinta Bartkeviča</t>
  </si>
  <si>
    <t>Vita Ozoliņa</t>
  </si>
  <si>
    <t>Jeļena Sergejeva</t>
  </si>
  <si>
    <t>Jeļena Furmane</t>
  </si>
  <si>
    <t>Jeļena Ļebedeva</t>
  </si>
  <si>
    <t>Aija Mežāka</t>
  </si>
  <si>
    <t>Ņina Aršaņica</t>
  </si>
  <si>
    <t>Ārija Ripa</t>
  </si>
  <si>
    <t>Vadims Bičiks</t>
  </si>
  <si>
    <t>Ieva Sedleniece</t>
  </si>
  <si>
    <t>Jekaterina Račinska</t>
  </si>
  <si>
    <t>Ilona Anna Kuzņecova</t>
  </si>
  <si>
    <t>Valērija Ošace</t>
  </si>
  <si>
    <t>Sallija Bārda</t>
  </si>
  <si>
    <t>Larisa Pilipsone</t>
  </si>
  <si>
    <t>Inese Kamšs</t>
  </si>
  <si>
    <t>Inna Beļesova</t>
  </si>
  <si>
    <t>Uģis Vītols</t>
  </si>
  <si>
    <t>Zane Trenča</t>
  </si>
  <si>
    <t>Kristīne Saleniece</t>
  </si>
  <si>
    <t>Marija Ždana</t>
  </si>
  <si>
    <t>Karina Korepanova</t>
  </si>
  <si>
    <t>Alvils Apse</t>
  </si>
  <si>
    <t>Ilmārs Pajuste</t>
  </si>
  <si>
    <t>Ilze Apine</t>
  </si>
  <si>
    <t>Gunta Suharevska</t>
  </si>
  <si>
    <t>Linda Ruicēna</t>
  </si>
  <si>
    <t>Ingrīda Inga Saukāne</t>
  </si>
  <si>
    <t>Irina Sokova</t>
  </si>
  <si>
    <t>Santa Kairo</t>
  </si>
  <si>
    <t>Juris Stiģis</t>
  </si>
  <si>
    <t>Ivars Vītoliņš</t>
  </si>
  <si>
    <t>Atbild amatpers</t>
  </si>
  <si>
    <t xml:space="preserve"> 312077 m</t>
  </si>
  <si>
    <t>LIelt ipasn nosauk</t>
  </si>
  <si>
    <t>Lielt nos.</t>
  </si>
  <si>
    <t>t. 370 52042120</t>
  </si>
  <si>
    <t>t. 370 68642344</t>
  </si>
  <si>
    <t>t. 67532444</t>
  </si>
  <si>
    <t>t. 67312687</t>
  </si>
  <si>
    <t>t. 25717647</t>
  </si>
  <si>
    <t>t. 65905227</t>
  </si>
  <si>
    <t>t. 28659744</t>
  </si>
  <si>
    <t>t. 29497437, 67764888</t>
  </si>
  <si>
    <t>t. 677161632</t>
  </si>
  <si>
    <t>t. 22011211</t>
  </si>
  <si>
    <t>t. 27777707</t>
  </si>
  <si>
    <t>t. 67103210</t>
  </si>
  <si>
    <t>t. 66051867</t>
  </si>
  <si>
    <t>t. 67360781</t>
  </si>
  <si>
    <t>t. 26469515</t>
  </si>
  <si>
    <t>t. 67558723</t>
  </si>
  <si>
    <t>t. 67808450</t>
  </si>
  <si>
    <t>t. 67582948</t>
  </si>
  <si>
    <t>t. 26132902</t>
  </si>
  <si>
    <t>t. 67436344</t>
  </si>
  <si>
    <t>t. 67470255</t>
  </si>
  <si>
    <t>t. 67142123</t>
  </si>
  <si>
    <t>t. 65446435</t>
  </si>
  <si>
    <t>t. 67248303</t>
  </si>
  <si>
    <t>t. 27875055</t>
  </si>
  <si>
    <t>t. 67152500</t>
  </si>
  <si>
    <t>t. 67805100</t>
  </si>
  <si>
    <t>t. 29546234, 67367257</t>
  </si>
  <si>
    <t>t. 67103401</t>
  </si>
  <si>
    <t>t. 67355445</t>
  </si>
  <si>
    <t>t. 67615651</t>
  </si>
  <si>
    <t>t. 67544367</t>
  </si>
  <si>
    <t>t. 67803162</t>
  </si>
  <si>
    <t>t. 67211124</t>
  </si>
  <si>
    <t>t. 67676666</t>
  </si>
  <si>
    <t>t. 67427462</t>
  </si>
  <si>
    <t>t. 25626682</t>
  </si>
  <si>
    <t>t. 27182137</t>
  </si>
  <si>
    <t>t. 67704165</t>
  </si>
  <si>
    <t>t. 80005005</t>
  </si>
  <si>
    <t>t. 66065711</t>
  </si>
  <si>
    <t>t. 67644622</t>
  </si>
  <si>
    <t>t. 26446430</t>
  </si>
  <si>
    <t>t. 67808432</t>
  </si>
  <si>
    <t>t. 63029812</t>
  </si>
  <si>
    <t>t. 67391784</t>
  </si>
  <si>
    <t>t. 20369886</t>
  </si>
  <si>
    <t>t. 67815842</t>
  </si>
  <si>
    <t>t. 28688584, 29497869</t>
  </si>
  <si>
    <t>t. 67399860</t>
  </si>
  <si>
    <t>t. 371 67806350</t>
  </si>
  <si>
    <t>t. 66100539</t>
  </si>
  <si>
    <t>t. 67373436</t>
  </si>
  <si>
    <t>t. 67514262, 26679237</t>
  </si>
  <si>
    <t>t. 63022249</t>
  </si>
  <si>
    <t>t. 67969353</t>
  </si>
  <si>
    <t>t. 26492576, 26162288</t>
  </si>
  <si>
    <t>t. 67033230</t>
  </si>
  <si>
    <t>t. 67514388</t>
  </si>
  <si>
    <t>t. 7256137</t>
  </si>
  <si>
    <t>t. 67381170, 67517695</t>
  </si>
  <si>
    <t>t. 67039831</t>
  </si>
  <si>
    <t>t. 67242233</t>
  </si>
  <si>
    <t>t. 67969360</t>
  </si>
  <si>
    <t>t. 67600811</t>
  </si>
  <si>
    <t>t. 67860628</t>
  </si>
  <si>
    <t>t. 67704319</t>
  </si>
  <si>
    <t>t. 67889534</t>
  </si>
  <si>
    <t>t. 27073881</t>
  </si>
  <si>
    <t>t. 67421111, 29265732</t>
  </si>
  <si>
    <t>t. 66100167</t>
  </si>
  <si>
    <t>t. 371 26181838</t>
  </si>
  <si>
    <t>t. 67620126</t>
  </si>
  <si>
    <t>t. 29375861</t>
  </si>
  <si>
    <t>t. 67969379</t>
  </si>
  <si>
    <t>t. 67013749</t>
  </si>
  <si>
    <t>t. 67454380</t>
  </si>
  <si>
    <t>t. 371 67067800</t>
  </si>
  <si>
    <t>t. 67819549</t>
  </si>
  <si>
    <t>t. 371 67805100</t>
  </si>
  <si>
    <t>t. 67013700</t>
  </si>
  <si>
    <t>t. 371 67718700</t>
  </si>
  <si>
    <t>t. 67802450</t>
  </si>
  <si>
    <t>t. 67083555, 67083422, 67083325</t>
  </si>
  <si>
    <t>t. 371 67616137</t>
  </si>
  <si>
    <t>t. 67972506, 29232321</t>
  </si>
  <si>
    <t>t. 67860788</t>
  </si>
  <si>
    <t>f. 370 52042020</t>
  </si>
  <si>
    <t>f. 67532498</t>
  </si>
  <si>
    <t>f. 67312690</t>
  </si>
  <si>
    <t>f. 26570440</t>
  </si>
  <si>
    <t>f. 65905217</t>
  </si>
  <si>
    <t>f. 67764888</t>
  </si>
  <si>
    <t>f. 67299555</t>
  </si>
  <si>
    <t>f. 63007528</t>
  </si>
  <si>
    <t>f. 67245107</t>
  </si>
  <si>
    <t>f. 67103163</t>
  </si>
  <si>
    <t>f. 66051867</t>
  </si>
  <si>
    <t>f. 67360784</t>
  </si>
  <si>
    <t>f. 29236452</t>
  </si>
  <si>
    <t>f. 67551934</t>
  </si>
  <si>
    <t>f. 67808451</t>
  </si>
  <si>
    <t>f. 67587771</t>
  </si>
  <si>
    <t>f. 29270772</t>
  </si>
  <si>
    <t>f. 67436345</t>
  </si>
  <si>
    <t>f. 67429100</t>
  </si>
  <si>
    <t>f. 67142123</t>
  </si>
  <si>
    <t>f. 65440460</t>
  </si>
  <si>
    <t>f. 67141062</t>
  </si>
  <si>
    <t>f. 67291015</t>
  </si>
  <si>
    <t>f. 67152501</t>
  </si>
  <si>
    <t>f. 67805101</t>
  </si>
  <si>
    <t>f. 67367256</t>
  </si>
  <si>
    <t>f. 67103400</t>
  </si>
  <si>
    <t>f. 67355446</t>
  </si>
  <si>
    <t>f. 67617613</t>
  </si>
  <si>
    <t>f. 67544367</t>
  </si>
  <si>
    <t>f. 67803162</t>
  </si>
  <si>
    <t>f. 67211119</t>
  </si>
  <si>
    <t>f. 67869026</t>
  </si>
  <si>
    <t>f. 67427462</t>
  </si>
  <si>
    <t>f. 67704165</t>
  </si>
  <si>
    <t>f. 67023901</t>
  </si>
  <si>
    <t>f. 66065712</t>
  </si>
  <si>
    <t>f. 67671581</t>
  </si>
  <si>
    <t>f. 67815581</t>
  </si>
  <si>
    <t>f. 66017636</t>
  </si>
  <si>
    <t>f. 63021339</t>
  </si>
  <si>
    <t>f. 67392050</t>
  </si>
  <si>
    <t>f. 67969391</t>
  </si>
  <si>
    <t>f. 67815844</t>
  </si>
  <si>
    <t>f. 67399963</t>
  </si>
  <si>
    <t>f. 67399860</t>
  </si>
  <si>
    <t>f. 67806350</t>
  </si>
  <si>
    <t>f. 67887077</t>
  </si>
  <si>
    <t>f. 67373427</t>
  </si>
  <si>
    <t>f. 67176573</t>
  </si>
  <si>
    <t>f. 63027137</t>
  </si>
  <si>
    <t>f. 67033221</t>
  </si>
  <si>
    <t>f. 67033224</t>
  </si>
  <si>
    <t>f. 67383495</t>
  </si>
  <si>
    <t>f. 7256124</t>
  </si>
  <si>
    <t>f. 67517699</t>
  </si>
  <si>
    <t>f. 67039833</t>
  </si>
  <si>
    <t>f. 67114377</t>
  </si>
  <si>
    <t>f. 67969361</t>
  </si>
  <si>
    <t>f. 67600811</t>
  </si>
  <si>
    <t>f. 67860628</t>
  </si>
  <si>
    <t>f. 67704319</t>
  </si>
  <si>
    <t>f. 67889534</t>
  </si>
  <si>
    <t>f. 67421111</t>
  </si>
  <si>
    <t>f. 67869077</t>
  </si>
  <si>
    <t>f. 67620070</t>
  </si>
  <si>
    <t>f. 66002904</t>
  </si>
  <si>
    <t>f. 67409875</t>
  </si>
  <si>
    <t>f. 67407691</t>
  </si>
  <si>
    <t>f. 67819547</t>
  </si>
  <si>
    <t>f. 67013777</t>
  </si>
  <si>
    <t>f. 67718780</t>
  </si>
  <si>
    <t>f. 67802460</t>
  </si>
  <si>
    <t>f. 67083202, 67083532</t>
  </si>
  <si>
    <t>f. 371 67809116</t>
  </si>
  <si>
    <t>f. 67974257</t>
  </si>
  <si>
    <t>f. 67860787</t>
  </si>
  <si>
    <t>www.evd.lt</t>
  </si>
  <si>
    <t>www.medlinija.lv</t>
  </si>
  <si>
    <t>www.adeofarma.com</t>
  </si>
  <si>
    <t>www.boehringeringelheim.com</t>
  </si>
  <si>
    <t>www.miecys.lv</t>
  </si>
  <si>
    <t>www.gsk.lv</t>
  </si>
  <si>
    <t>www.amberpharma.lv</t>
  </si>
  <si>
    <t>www.exppharmgroup.lv</t>
  </si>
  <si>
    <t>www.ispharma.lv</t>
  </si>
  <si>
    <t>www.latpharma.lv</t>
  </si>
  <si>
    <t>www.latima.lv</t>
  </si>
  <si>
    <t>www.medimek.eu</t>
  </si>
  <si>
    <t>www.euroimpex.lv</t>
  </si>
  <si>
    <t>www.berlinchemie.lv</t>
  </si>
  <si>
    <t>www.umb.lv</t>
  </si>
  <si>
    <t>www.mitela.lv</t>
  </si>
  <si>
    <t>www.pharmamc.eu</t>
  </si>
  <si>
    <t>www.elmimed.lv</t>
  </si>
  <si>
    <t>www.elvim.lv</t>
  </si>
  <si>
    <t>www.vakcinas.eu</t>
  </si>
  <si>
    <t>www.grandfarm.lv</t>
  </si>
  <si>
    <t>www.signamed.lv</t>
  </si>
  <si>
    <t>www.agfarm.lv</t>
  </si>
  <si>
    <t>www.alenmed.com</t>
  </si>
  <si>
    <t>www.dmfarm.lv</t>
  </si>
  <si>
    <t>www.fillers.lv</t>
  </si>
  <si>
    <t>www.medproalliance.com</t>
  </si>
  <si>
    <t>www.merck.lv</t>
  </si>
  <si>
    <t>www.vitamini.lv</t>
  </si>
  <si>
    <t>www.magnum.lv</t>
  </si>
  <si>
    <t>www.elmemesser.lv</t>
  </si>
  <si>
    <t>www.dialize.lv</t>
  </si>
  <si>
    <t>www.filokarlo.mozello.lv</t>
  </si>
  <si>
    <t>www.stirol.lv</t>
  </si>
  <si>
    <t>www.livorno.lv</t>
  </si>
  <si>
    <t>www.lariphan.eu</t>
  </si>
  <si>
    <t>www.wogenpharm.com</t>
  </si>
  <si>
    <t>www.strautspharma.com</t>
  </si>
  <si>
    <t>www.rosenmed.lv</t>
  </si>
  <si>
    <t>www.abcpharma.lv</t>
  </si>
  <si>
    <t>www.argosfarm.lv</t>
  </si>
  <si>
    <t>www.epl.lv</t>
  </si>
  <si>
    <t>www.lvsystem.lv</t>
  </si>
  <si>
    <t>www.medex.lv</t>
  </si>
  <si>
    <t>www.orthospharma.lv</t>
  </si>
  <si>
    <t>www.pharmamax.lv</t>
  </si>
  <si>
    <t>www.magnacor.eu</t>
  </si>
  <si>
    <t>www.baltacom.lv</t>
  </si>
  <si>
    <t>www.novartis.lv</t>
  </si>
  <si>
    <t>www.violafarma.lv</t>
  </si>
  <si>
    <t>www.jelgavfarm.lv</t>
  </si>
  <si>
    <t>www.astrapharma.lv</t>
  </si>
  <si>
    <t>www.healtypharma.com</t>
  </si>
  <si>
    <t>www.gpterminals.lv</t>
  </si>
  <si>
    <t>www.unifarma.lv</t>
  </si>
  <si>
    <t>www.briz.lv</t>
  </si>
  <si>
    <t>www.elpis.lv</t>
  </si>
  <si>
    <t>www.roche.lv</t>
  </si>
  <si>
    <t>www.aniss.lv</t>
  </si>
  <si>
    <t>www.astralogisticltd.com</t>
  </si>
  <si>
    <t>www.imedpharm.lv</t>
  </si>
  <si>
    <t>www.euroaptieka.lv</t>
  </si>
  <si>
    <t>www.ingenpharma.lv</t>
  </si>
  <si>
    <t>www.frankopharm.lv</t>
  </si>
  <si>
    <t>www.laurusmed.lv</t>
  </si>
  <si>
    <t>www.gphealthcare.eu</t>
  </si>
  <si>
    <t>www.wellman.lv</t>
  </si>
  <si>
    <t>www.abor.lv</t>
  </si>
  <si>
    <t>www.finneracapital.lv</t>
  </si>
  <si>
    <t>www.impexpharma.lv</t>
  </si>
  <si>
    <t>www.nikapharm.lv</t>
  </si>
  <si>
    <t>www.recipe.lv</t>
  </si>
  <si>
    <t>www.farmimpeks.lv</t>
  </si>
  <si>
    <t>www.tamrobaltics.com</t>
  </si>
  <si>
    <t>www.bbraun.apolo.lv</t>
  </si>
  <si>
    <t>www.olainfarm.lv</t>
  </si>
  <si>
    <t>www.oriola.lv</t>
  </si>
  <si>
    <t>www.grindeks.lv</t>
  </si>
  <si>
    <t>www.medapharma.lv</t>
  </si>
  <si>
    <t>www.bertasnams.lv</t>
  </si>
  <si>
    <t>faks</t>
  </si>
  <si>
    <t>telefons</t>
  </si>
  <si>
    <t>nfo@medlinija.lt</t>
  </si>
  <si>
    <t>info@adeofarma.com</t>
  </si>
  <si>
    <t>v.rig@boehringeringelheim.com</t>
  </si>
  <si>
    <t>info@miecys.lv</t>
  </si>
  <si>
    <t>LVEpasts@gsk.com</t>
  </si>
  <si>
    <t>info@amberpharma.lv</t>
  </si>
  <si>
    <t>info@exppharmgroup.lv</t>
  </si>
  <si>
    <t>info@latpharma.lv</t>
  </si>
  <si>
    <t>info@latima.lv</t>
  </si>
  <si>
    <t>info@medimek.eu</t>
  </si>
  <si>
    <t>info@euroimpex.lv</t>
  </si>
  <si>
    <t>lv@berlinchemie.com</t>
  </si>
  <si>
    <t>office@umb.lv</t>
  </si>
  <si>
    <t>mitela@inbox.lv</t>
  </si>
  <si>
    <t>janis.raits@inbox.lv</t>
  </si>
  <si>
    <t>elmi@edi.lv</t>
  </si>
  <si>
    <t>pharma@elvim.lv</t>
  </si>
  <si>
    <t>gfinfo@inbox.lv</t>
  </si>
  <si>
    <t>ag.farm@inbox.lv</t>
  </si>
  <si>
    <t>officeriga@alenmed.com</t>
  </si>
  <si>
    <t>fillers@fillers.lv</t>
  </si>
  <si>
    <t>balticinfo@merckserono.net</t>
  </si>
  <si>
    <t>info@vitalmedica.lv agpujate@inbox.lv</t>
  </si>
  <si>
    <t>Cservla@its.jnj.com</t>
  </si>
  <si>
    <t>eml@eml.lv</t>
  </si>
  <si>
    <t>info@dialize.lv</t>
  </si>
  <si>
    <t>vituks28@inbox.lv</t>
  </si>
  <si>
    <t>info@stirol.lv</t>
  </si>
  <si>
    <t>info@livorno.lv</t>
  </si>
  <si>
    <t>info@larifans.lv</t>
  </si>
  <si>
    <t>info@wogenpharm.com</t>
  </si>
  <si>
    <t>info.veselibaplus@inbox.lv</t>
  </si>
  <si>
    <t>info@strautspharma.com</t>
  </si>
  <si>
    <t>rosenmed@rosenmed.lv</t>
  </si>
  <si>
    <t>info@abcpharma.lv</t>
  </si>
  <si>
    <t>info@argosrkf.lv</t>
  </si>
  <si>
    <t>dzirciema@aptiekasnoliktava.lv</t>
  </si>
  <si>
    <t>info@epl.lv, jelena.orlova@elvim.lv</t>
  </si>
  <si>
    <t>info@lvsystem.lv</t>
  </si>
  <si>
    <t>normunds@medex.lv</t>
  </si>
  <si>
    <t>pavels.orthospharma@gmail.com</t>
  </si>
  <si>
    <t>info@pharmamax.lv</t>
  </si>
  <si>
    <t>info@magnacor.eu</t>
  </si>
  <si>
    <t>baltacom@inbox.lv</t>
  </si>
  <si>
    <t>info.latvia@novartis.com</t>
  </si>
  <si>
    <t>info@violafarma.lv</t>
  </si>
  <si>
    <t>info@astrapharma.lv</t>
  </si>
  <si>
    <t>info@healtypharma.com</t>
  </si>
  <si>
    <t>farmacija@gpterminals.lv</t>
  </si>
  <si>
    <t>unifarma@delfi.lv</t>
  </si>
  <si>
    <t>provisor@elpis.lv</t>
  </si>
  <si>
    <t>riga.info_latvija@roche.com</t>
  </si>
  <si>
    <t>info@aniss.lv</t>
  </si>
  <si>
    <t>info@astralogisticltd.com</t>
  </si>
  <si>
    <t>info@imedpharm.lv</t>
  </si>
  <si>
    <t>info@euroaptieka.lv</t>
  </si>
  <si>
    <t>info@medelens.lv</t>
  </si>
  <si>
    <t>info@ingenpharma.eu</t>
  </si>
  <si>
    <t>info@frankopharm.lv</t>
  </si>
  <si>
    <t>laurus.med@inbox.lv</t>
  </si>
  <si>
    <t>info@gphealthcare.eu</t>
  </si>
  <si>
    <t>pharma@wellman.lv</t>
  </si>
  <si>
    <t>info@arbor.lv</t>
  </si>
  <si>
    <t>info@finneracapital.com</t>
  </si>
  <si>
    <t>info@impexpharma.lv</t>
  </si>
  <si>
    <t>info@recipe.lv</t>
  </si>
  <si>
    <t>informacija@farmimpeks.lv</t>
  </si>
  <si>
    <t>info.lv@tamro.com</t>
  </si>
  <si>
    <t>bbraun@parks.lv</t>
  </si>
  <si>
    <t>olainfarm@olainfarm.lv</t>
  </si>
  <si>
    <t>riga@oriola.lv</t>
  </si>
  <si>
    <t>indeks@grindeks.lv</t>
  </si>
  <si>
    <t>info.bb@medapharma.eu</t>
  </si>
  <si>
    <t>mail@bertasnams.lv</t>
  </si>
  <si>
    <t>majaslapa2</t>
  </si>
  <si>
    <t>e-pasts</t>
  </si>
  <si>
    <t>ADRESE</t>
  </si>
  <si>
    <t>VALSTS STATISTIKAS PĀRSKATS</t>
  </si>
  <si>
    <t>PVN aprēķinam ir ielikta formula, bet to var rediģēt</t>
  </si>
  <si>
    <t>Ievadot licences numuru, automātiski aizpildās citi dati par klientu atbilstoši licencēto uzņēmum sarakstam.</t>
  </si>
  <si>
    <t xml:space="preserve">līdz 1. februārim </t>
  </si>
  <si>
    <t>15. pielikums
Ministru kabineta
2018. gada 27. novembra
noteikumiem Nr. 720</t>
  </si>
  <si>
    <r>
      <t>"JOHNSON &amp; JOHNSON AB LATVIJAS FILIĀLE"</t>
    </r>
    <r>
      <rPr>
        <sz val="12"/>
        <color theme="1"/>
        <rFont val="Times New Roman"/>
        <family val="1"/>
        <charset val="186"/>
      </rPr>
      <t xml:space="preserve"> Reģ. nr.: 40003600116</t>
    </r>
  </si>
  <si>
    <r>
      <t>"Wellman Logistics" SIA</t>
    </r>
    <r>
      <rPr>
        <sz val="12"/>
        <color theme="1"/>
        <rFont val="Times New Roman"/>
        <family val="1"/>
        <charset val="186"/>
      </rPr>
      <t xml:space="preserve"> Reģ. nr.: 50003997841</t>
    </r>
  </si>
  <si>
    <r>
      <t>AGA SIA</t>
    </r>
    <r>
      <rPr>
        <sz val="12"/>
        <color theme="1"/>
        <rFont val="Times New Roman"/>
        <family val="1"/>
        <charset val="186"/>
      </rPr>
      <t xml:space="preserve"> Reģ. nr.: 40003068518</t>
    </r>
  </si>
  <si>
    <r>
      <t>Akciju sabiedrība “GRINDEKS”</t>
    </r>
    <r>
      <rPr>
        <sz val="12"/>
        <color theme="1"/>
        <rFont val="Times New Roman"/>
        <family val="1"/>
        <charset val="186"/>
      </rPr>
      <t xml:space="preserve"> Reģ. nr.: 40003034935</t>
    </r>
  </si>
  <si>
    <r>
      <t>Akciju sabiedrība “Olainfarm”</t>
    </r>
    <r>
      <rPr>
        <sz val="12"/>
        <color theme="1"/>
        <rFont val="Times New Roman"/>
        <family val="1"/>
        <charset val="186"/>
      </rPr>
      <t xml:space="preserve"> Reģ. nr.: 40003007246</t>
    </r>
  </si>
  <si>
    <r>
      <t>AS "RECIPE PLUS"</t>
    </r>
    <r>
      <rPr>
        <sz val="12"/>
        <color theme="1"/>
        <rFont val="Times New Roman"/>
        <family val="1"/>
        <charset val="186"/>
      </rPr>
      <t xml:space="preserve"> Reģ. nr.: 40003234547</t>
    </r>
  </si>
  <si>
    <r>
      <t>AS “SENTOR FARM APTIEKAS”</t>
    </r>
    <r>
      <rPr>
        <sz val="12"/>
        <color theme="1"/>
        <rFont val="Times New Roman"/>
        <family val="1"/>
        <charset val="186"/>
      </rPr>
      <t xml:space="preserve"> Reģ. nr.: 55403012521</t>
    </r>
  </si>
  <si>
    <r>
      <t>EUROAPTIEKA, SIA</t>
    </r>
    <r>
      <rPr>
        <sz val="12"/>
        <color theme="1"/>
        <rFont val="Times New Roman"/>
        <family val="1"/>
        <charset val="186"/>
      </rPr>
      <t xml:space="preserve"> Reģ. nr.: 40003558181</t>
    </r>
  </si>
  <si>
    <r>
      <t>Frankopharm Group, SIA</t>
    </r>
    <r>
      <rPr>
        <sz val="12"/>
        <color theme="1"/>
        <rFont val="Times New Roman"/>
        <family val="1"/>
        <charset val="186"/>
      </rPr>
      <t xml:space="preserve"> Reģ. nr.: 40103665551</t>
    </r>
  </si>
  <si>
    <r>
      <t>GlaxoSmithKline Latvia SIA</t>
    </r>
    <r>
      <rPr>
        <sz val="12"/>
        <color theme="1"/>
        <rFont val="Times New Roman"/>
        <family val="1"/>
        <charset val="186"/>
      </rPr>
      <t xml:space="preserve"> Reģ. nr.: 40003633032</t>
    </r>
  </si>
  <si>
    <r>
      <t>Merck Serono SIA</t>
    </r>
    <r>
      <rPr>
        <sz val="12"/>
        <color theme="1"/>
        <rFont val="Times New Roman"/>
        <family val="1"/>
        <charset val="186"/>
      </rPr>
      <t xml:space="preserve"> Reģ. nr.: 40103236455</t>
    </r>
  </si>
  <si>
    <r>
      <t>Orthos Pharma, SIA</t>
    </r>
    <r>
      <rPr>
        <sz val="12"/>
        <color theme="1"/>
        <rFont val="Times New Roman"/>
        <family val="1"/>
        <charset val="186"/>
      </rPr>
      <t xml:space="preserve"> Reģ. nr.: 50103850761</t>
    </r>
  </si>
  <si>
    <r>
      <t>Ražošanas komercfirma “BALTFARM” sabiedrība ar ierobežotu atbildību</t>
    </r>
    <r>
      <rPr>
        <sz val="12"/>
        <color theme="1"/>
        <rFont val="Times New Roman"/>
        <family val="1"/>
        <charset val="186"/>
      </rPr>
      <t xml:space="preserve"> Reģ. nr.: 40103071266</t>
    </r>
  </si>
  <si>
    <r>
      <t>Sabiedrība ar ierobežotu atbildību “TAMRO”</t>
    </r>
    <r>
      <rPr>
        <sz val="12"/>
        <color theme="1"/>
        <rFont val="Times New Roman"/>
        <family val="1"/>
        <charset val="186"/>
      </rPr>
      <t xml:space="preserve"> Reģ. nr.: 40003133428</t>
    </r>
  </si>
  <si>
    <r>
      <t>Sabiedrība ar ierobežotu atbildību "AlenMed Promotion"</t>
    </r>
    <r>
      <rPr>
        <sz val="12"/>
        <color theme="1"/>
        <rFont val="Times New Roman"/>
        <family val="1"/>
        <charset val="186"/>
      </rPr>
      <t xml:space="preserve"> Reģ. nr.: 40003719646</t>
    </r>
  </si>
  <si>
    <r>
      <t>Sabiedrība ar ierobežotu atbildību "ASTRA LOGISTIC Ltd."</t>
    </r>
    <r>
      <rPr>
        <sz val="12"/>
        <color theme="1"/>
        <rFont val="Times New Roman"/>
        <family val="1"/>
        <charset val="186"/>
      </rPr>
      <t xml:space="preserve"> Reģ. nr.: 40003640212</t>
    </r>
  </si>
  <si>
    <r>
      <t>Sabiedrība ar ierobežotu atbildību "Astra Pharma"</t>
    </r>
    <r>
      <rPr>
        <sz val="12"/>
        <color theme="1"/>
        <rFont val="Times New Roman"/>
        <family val="1"/>
        <charset val="186"/>
      </rPr>
      <t xml:space="preserve"> Reģ. nr.: 40103643906</t>
    </r>
  </si>
  <si>
    <r>
      <t>Sabiedrība ar ierobežotu atbildību "BALTACOM"</t>
    </r>
    <r>
      <rPr>
        <sz val="12"/>
        <color theme="1"/>
        <rFont val="Times New Roman"/>
        <family val="1"/>
        <charset val="186"/>
      </rPr>
      <t xml:space="preserve"> Reģ. nr.: 40103211983</t>
    </r>
  </si>
  <si>
    <r>
      <t>Sabiedrība ar ierobežotu atbildību "DMF"</t>
    </r>
    <r>
      <rPr>
        <sz val="12"/>
        <color theme="1"/>
        <rFont val="Times New Roman"/>
        <family val="1"/>
        <charset val="186"/>
      </rPr>
      <t xml:space="preserve"> Reģ. nr.: 40003898401</t>
    </r>
  </si>
  <si>
    <r>
      <t>Sabiedrība ar ierobežotu atbildību "ELME MESSER L"</t>
    </r>
    <r>
      <rPr>
        <sz val="12"/>
        <color theme="1"/>
        <rFont val="Times New Roman"/>
        <family val="1"/>
        <charset val="186"/>
      </rPr>
      <t xml:space="preserve"> Reģ. nr.: 40003284675</t>
    </r>
  </si>
  <si>
    <r>
      <t>Sabiedrība ar ierobežotu atbildību "Europharm Logistics"</t>
    </r>
    <r>
      <rPr>
        <sz val="12"/>
        <color theme="1"/>
        <rFont val="Times New Roman"/>
        <family val="1"/>
        <charset val="186"/>
      </rPr>
      <t xml:space="preserve"> Reģ. nr.: 40103779622</t>
    </r>
  </si>
  <si>
    <r>
      <t>Sabiedrība ar ierobežotu atbildību "FILLERS"</t>
    </r>
    <r>
      <rPr>
        <sz val="12"/>
        <color theme="1"/>
        <rFont val="Times New Roman"/>
        <family val="1"/>
        <charset val="186"/>
      </rPr>
      <t xml:space="preserve"> Reģ. nr.: 40103194912</t>
    </r>
  </si>
  <si>
    <r>
      <t>Sabiedrība ar ierobežotu atbildību "Filo &amp; Karlo"</t>
    </r>
    <r>
      <rPr>
        <sz val="12"/>
        <color theme="1"/>
        <rFont val="Times New Roman"/>
        <family val="1"/>
        <charset val="186"/>
      </rPr>
      <t xml:space="preserve"> Reģ. nr.: 40103291334</t>
    </r>
  </si>
  <si>
    <r>
      <t>Sabiedrība ar ierobežotu atbildību "IMEDPHARM"</t>
    </r>
    <r>
      <rPr>
        <sz val="12"/>
        <color theme="1"/>
        <rFont val="Times New Roman"/>
        <family val="1"/>
        <charset val="186"/>
      </rPr>
      <t xml:space="preserve"> Reģ. nr.: 40103257298</t>
    </r>
  </si>
  <si>
    <r>
      <t>Sabiedrība ar ierobežotu atbildību "ImpEx Pharma"</t>
    </r>
    <r>
      <rPr>
        <sz val="12"/>
        <color theme="1"/>
        <rFont val="Times New Roman"/>
        <family val="1"/>
        <charset val="186"/>
      </rPr>
      <t xml:space="preserve"> Reģ. nr.: 40103468151</t>
    </r>
  </si>
  <si>
    <r>
      <t>Sabiedrība ar ierobežotu atbildību "LARIFĀNS"</t>
    </r>
    <r>
      <rPr>
        <sz val="12"/>
        <color theme="1"/>
        <rFont val="Times New Roman"/>
        <family val="1"/>
        <charset val="186"/>
      </rPr>
      <t xml:space="preserve"> Reģ. nr.: 40003365497</t>
    </r>
  </si>
  <si>
    <r>
      <t>Sabiedrība ar ierobežotu atbildību "Latima"</t>
    </r>
    <r>
      <rPr>
        <sz val="12"/>
        <color theme="1"/>
        <rFont val="Times New Roman"/>
        <family val="1"/>
        <charset val="186"/>
      </rPr>
      <t xml:space="preserve"> Reģ. nr.: 40003056769</t>
    </r>
  </si>
  <si>
    <r>
      <t>Sabiedrība ar ierobežotu atbildību "MED-PRO ALLIANCE"</t>
    </r>
    <r>
      <rPr>
        <sz val="12"/>
        <color theme="1"/>
        <rFont val="Times New Roman"/>
        <family val="1"/>
        <charset val="186"/>
      </rPr>
      <t xml:space="preserve"> Reģ. nr.: 40103245655</t>
    </r>
  </si>
  <si>
    <r>
      <t>Sabiedrība ar ierobežotu atbildību "Meda Pharma"</t>
    </r>
    <r>
      <rPr>
        <sz val="12"/>
        <color theme="1"/>
        <rFont val="Times New Roman"/>
        <family val="1"/>
        <charset val="186"/>
      </rPr>
      <t xml:space="preserve"> Reģ. nr.: 40103210530</t>
    </r>
  </si>
  <si>
    <r>
      <t>Sabiedrība ar ierobežotu atbildību "Medex"</t>
    </r>
    <r>
      <rPr>
        <sz val="12"/>
        <color theme="1"/>
        <rFont val="Times New Roman"/>
        <family val="1"/>
        <charset val="186"/>
      </rPr>
      <t xml:space="preserve"> Reģ. nr.: 40103741910</t>
    </r>
  </si>
  <si>
    <r>
      <t>Sabiedrība ar ierobežotu atbildību "Medimek"</t>
    </r>
    <r>
      <rPr>
        <sz val="12"/>
        <color theme="1"/>
        <rFont val="Times New Roman"/>
        <family val="1"/>
        <charset val="186"/>
      </rPr>
      <t xml:space="preserve"> Reģ. nr.: 43603075924</t>
    </r>
  </si>
  <si>
    <r>
      <t>Sabiedrība ar ierobežotu atbildību "PEAN"</t>
    </r>
    <r>
      <rPr>
        <sz val="12"/>
        <color theme="1"/>
        <rFont val="Times New Roman"/>
        <family val="1"/>
        <charset val="186"/>
      </rPr>
      <t xml:space="preserve"> Reģ. nr.: 40103042784</t>
    </r>
  </si>
  <si>
    <r>
      <t>Sabiedrība ar ierobežotu atbildību "Riga Gaming Company"</t>
    </r>
    <r>
      <rPr>
        <sz val="12"/>
        <color theme="1"/>
        <rFont val="Times New Roman"/>
        <family val="1"/>
        <charset val="186"/>
      </rPr>
      <t xml:space="preserve"> Reģ. nr.: 40103976172</t>
    </r>
  </si>
  <si>
    <r>
      <t>Sabiedrība ar ierobežotu atbildību "Roche Latvija"</t>
    </r>
    <r>
      <rPr>
        <sz val="12"/>
        <color theme="1"/>
        <rFont val="Times New Roman"/>
        <family val="1"/>
        <charset val="186"/>
      </rPr>
      <t xml:space="preserve"> Reģ. nr.: 40003731032</t>
    </r>
  </si>
  <si>
    <r>
      <t>Sabiedrība ar ierobežotu atbildību "STIROLBIOFARM BALTIKUM"</t>
    </r>
    <r>
      <rPr>
        <sz val="12"/>
        <color theme="1"/>
        <rFont val="Times New Roman"/>
        <family val="1"/>
        <charset val="186"/>
      </rPr>
      <t xml:space="preserve"> Reģ. nr.: 40003656533</t>
    </r>
  </si>
  <si>
    <r>
      <t>Sabiedrība ar ierobežotu atbildību "VitalMedica"</t>
    </r>
    <r>
      <rPr>
        <sz val="12"/>
        <color theme="1"/>
        <rFont val="Times New Roman"/>
        <family val="1"/>
        <charset val="186"/>
      </rPr>
      <t xml:space="preserve"> Reģ. nr.: 40003615997</t>
    </r>
  </si>
  <si>
    <r>
      <t>Sabiedrība ar ierobežotu atbildību farmaceitiskā firma “ANISS”</t>
    </r>
    <r>
      <rPr>
        <sz val="12"/>
        <color theme="1"/>
        <rFont val="Times New Roman"/>
        <family val="1"/>
        <charset val="186"/>
      </rPr>
      <t xml:space="preserve"> Reģ. nr.: 40103098468</t>
    </r>
  </si>
  <si>
    <r>
      <t>Sabiedrība ar ierobežotu atbildību Signamed</t>
    </r>
    <r>
      <rPr>
        <sz val="12"/>
        <color theme="1"/>
        <rFont val="Times New Roman"/>
        <family val="1"/>
        <charset val="186"/>
      </rPr>
      <t xml:space="preserve"> Reģ. nr.: 40003926635</t>
    </r>
  </si>
  <si>
    <r>
      <t>Sabiedrība ar ierobežotu atbildību “B.BRAUN MEDICAL”</t>
    </r>
    <r>
      <rPr>
        <sz val="12"/>
        <color theme="1"/>
        <rFont val="Times New Roman"/>
        <family val="1"/>
        <charset val="186"/>
      </rPr>
      <t xml:space="preserve"> Reģ. nr.: 40003277955</t>
    </r>
  </si>
  <si>
    <r>
      <t>Sabiedrība ar ierobežotu atbildību “BRIZ”</t>
    </r>
    <r>
      <rPr>
        <sz val="12"/>
        <color theme="1"/>
        <rFont val="Times New Roman"/>
        <family val="1"/>
        <charset val="186"/>
      </rPr>
      <t xml:space="preserve"> Reģ. nr.: 50003027371</t>
    </r>
  </si>
  <si>
    <r>
      <t>Sabiedrība ar ierobežotu atbildību “ELMI”</t>
    </r>
    <r>
      <rPr>
        <sz val="12"/>
        <color theme="1"/>
        <rFont val="Times New Roman"/>
        <family val="1"/>
        <charset val="186"/>
      </rPr>
      <t xml:space="preserve"> Reģ. nr.: 40003005832</t>
    </r>
  </si>
  <si>
    <r>
      <t>Sabiedrība ar ierobežotu atbildību “ELPIS”</t>
    </r>
    <r>
      <rPr>
        <sz val="12"/>
        <color theme="1"/>
        <rFont val="Times New Roman"/>
        <family val="1"/>
        <charset val="186"/>
      </rPr>
      <t xml:space="preserve"> Reģ. nr.: 40103114438</t>
    </r>
  </si>
  <si>
    <r>
      <t>Sabiedrība ar ierobežotu atbildību “ELVIM”</t>
    </r>
    <r>
      <rPr>
        <sz val="12"/>
        <color theme="1"/>
        <rFont val="Times New Roman"/>
        <family val="1"/>
        <charset val="186"/>
      </rPr>
      <t xml:space="preserve"> Reģ. nr.: 40103040641</t>
    </r>
  </si>
  <si>
    <r>
      <t>Sabiedrība ar ierobežotu atbildību “FARM IMPEKS”</t>
    </r>
    <r>
      <rPr>
        <sz val="12"/>
        <color theme="1"/>
        <rFont val="Times New Roman"/>
        <family val="1"/>
        <charset val="186"/>
      </rPr>
      <t xml:space="preserve"> Reģ. nr.: 40003269483</t>
    </r>
  </si>
  <si>
    <r>
      <t>Sabiedrība ar ierobežotu atbildību “G.MIEŽIS ĀRSTS”</t>
    </r>
    <r>
      <rPr>
        <sz val="12"/>
        <color theme="1"/>
        <rFont val="Times New Roman"/>
        <family val="1"/>
        <charset val="186"/>
      </rPr>
      <t xml:space="preserve"> Reģ. nr.: 40003133216</t>
    </r>
  </si>
  <si>
    <r>
      <t>Sabiedrība ar ierobežotu atbildību “INSBERGS”</t>
    </r>
    <r>
      <rPr>
        <sz val="12"/>
        <color theme="1"/>
        <rFont val="Times New Roman"/>
        <family val="1"/>
        <charset val="186"/>
      </rPr>
      <t xml:space="preserve"> Reģ. nr.: 40003271990</t>
    </r>
  </si>
  <si>
    <r>
      <t>Sabiedrība ar ierobežotu atbildību “MAGNUM MEDICAL”</t>
    </r>
    <r>
      <rPr>
        <sz val="12"/>
        <color theme="1"/>
        <rFont val="Times New Roman"/>
        <family val="1"/>
        <charset val="186"/>
      </rPr>
      <t xml:space="preserve"> Reģ. nr.: 40003060393</t>
    </r>
  </si>
  <si>
    <r>
      <t>Sabiedrība ar ierobežotu atbildību “MITELA”</t>
    </r>
    <r>
      <rPr>
        <sz val="12"/>
        <color theme="1"/>
        <rFont val="Times New Roman"/>
        <family val="1"/>
        <charset val="186"/>
      </rPr>
      <t xml:space="preserve"> Reģ. nr.: 40003593168</t>
    </r>
  </si>
  <si>
    <r>
      <t>Sabiedrība ar ierobežotu atbildību “Nikapharm”</t>
    </r>
    <r>
      <rPr>
        <sz val="12"/>
        <color theme="1"/>
        <rFont val="Times New Roman"/>
        <family val="1"/>
        <charset val="186"/>
      </rPr>
      <t xml:space="preserve"> Reģ. nr.: 40003347896</t>
    </r>
  </si>
  <si>
    <r>
      <t>Sabiedrība ar ierobežotu atbildību “Vakcīna”</t>
    </r>
    <r>
      <rPr>
        <sz val="12"/>
        <color theme="1"/>
        <rFont val="Times New Roman"/>
        <family val="1"/>
        <charset val="186"/>
      </rPr>
      <t xml:space="preserve"> Reģ. nr.: 40003551465</t>
    </r>
  </si>
  <si>
    <r>
      <t>Sabiedrība ar ierobežotu atbildību “VIOLA FARMA”</t>
    </r>
    <r>
      <rPr>
        <sz val="12"/>
        <color theme="1"/>
        <rFont val="Times New Roman"/>
        <family val="1"/>
        <charset val="186"/>
      </rPr>
      <t xml:space="preserve"> Reģ. nr.: 40003367731</t>
    </r>
  </si>
  <si>
    <r>
      <t>SIA "A.MEDICAL"</t>
    </r>
    <r>
      <rPr>
        <sz val="12"/>
        <color theme="1"/>
        <rFont val="Times New Roman"/>
        <family val="1"/>
        <charset val="186"/>
      </rPr>
      <t xml:space="preserve"> Reģ. nr.: 40103599415</t>
    </r>
  </si>
  <si>
    <r>
      <t>SIA "A2Z Pharma"</t>
    </r>
    <r>
      <rPr>
        <sz val="12"/>
        <color theme="1"/>
        <rFont val="Times New Roman"/>
        <family val="1"/>
        <charset val="186"/>
      </rPr>
      <t xml:space="preserve"> Reģ. nr.: 40203154278</t>
    </r>
  </si>
  <si>
    <r>
      <t>SIA "ABC Pharma"</t>
    </r>
    <r>
      <rPr>
        <sz val="12"/>
        <color theme="1"/>
        <rFont val="Times New Roman"/>
        <family val="1"/>
        <charset val="186"/>
      </rPr>
      <t xml:space="preserve"> Reģ. nr.: 40103731414</t>
    </r>
  </si>
  <si>
    <r>
      <t>SIA "AG FARM BALTIC"</t>
    </r>
    <r>
      <rPr>
        <sz val="12"/>
        <color theme="1"/>
        <rFont val="Times New Roman"/>
        <family val="1"/>
        <charset val="186"/>
      </rPr>
      <t xml:space="preserve"> Reģ. nr.: 50003883291</t>
    </r>
  </si>
  <si>
    <r>
      <t>SIA "Arbor Medical Korporācija"</t>
    </r>
    <r>
      <rPr>
        <sz val="12"/>
        <color theme="1"/>
        <rFont val="Times New Roman"/>
        <family val="1"/>
        <charset val="186"/>
      </rPr>
      <t xml:space="preserve"> Reģ. nr.: 40003547099</t>
    </r>
  </si>
  <si>
    <r>
      <t>SIA "AVE PHARMA"</t>
    </r>
    <r>
      <rPr>
        <sz val="12"/>
        <color theme="1"/>
        <rFont val="Times New Roman"/>
        <family val="1"/>
        <charset val="186"/>
      </rPr>
      <t xml:space="preserve"> Reģ. nr.: 40203154390</t>
    </r>
  </si>
  <si>
    <r>
      <t>SIA "Baltacon"</t>
    </r>
    <r>
      <rPr>
        <sz val="12"/>
        <color theme="1"/>
        <rFont val="Times New Roman"/>
        <family val="1"/>
        <charset val="186"/>
      </rPr>
      <t xml:space="preserve"> Reģ. nr.: 40103248435</t>
    </r>
  </si>
  <si>
    <r>
      <t>SIA "Baltijas Dialīzes Serviss"</t>
    </r>
    <r>
      <rPr>
        <sz val="12"/>
        <color theme="1"/>
        <rFont val="Times New Roman"/>
        <family val="1"/>
        <charset val="186"/>
      </rPr>
      <t xml:space="preserve"> Reģ. nr.: 40003651502</t>
    </r>
  </si>
  <si>
    <r>
      <t>SIA "Berlin-Chemie/Menarini Baltic"</t>
    </r>
    <r>
      <rPr>
        <sz val="12"/>
        <color theme="1"/>
        <rFont val="Times New Roman"/>
        <family val="1"/>
        <charset val="186"/>
      </rPr>
      <t xml:space="preserve"> Reģ. nr.: 40003386713</t>
    </r>
  </si>
  <si>
    <r>
      <t>SIA "ExpPharmGroup"</t>
    </r>
    <r>
      <rPr>
        <sz val="12"/>
        <color theme="1"/>
        <rFont val="Times New Roman"/>
        <family val="1"/>
        <charset val="186"/>
      </rPr>
      <t xml:space="preserve"> Reģ. nr.: 40003855277</t>
    </r>
  </si>
  <si>
    <r>
      <t>SIA "Finnera Capital"</t>
    </r>
    <r>
      <rPr>
        <sz val="12"/>
        <color theme="1"/>
        <rFont val="Times New Roman"/>
        <family val="1"/>
        <charset val="186"/>
      </rPr>
      <t xml:space="preserve"> Reģ. nr.: 40103855108</t>
    </r>
  </si>
  <si>
    <r>
      <t>SIA "GP Terminals"</t>
    </r>
    <r>
      <rPr>
        <sz val="12"/>
        <color theme="1"/>
        <rFont val="Times New Roman"/>
        <family val="1"/>
        <charset val="186"/>
      </rPr>
      <t xml:space="preserve"> Reģ. nr.: 40003469841</t>
    </r>
  </si>
  <si>
    <r>
      <t>SIA "Grand Farm"</t>
    </r>
    <r>
      <rPr>
        <sz val="12"/>
        <color theme="1"/>
        <rFont val="Times New Roman"/>
        <family val="1"/>
        <charset val="186"/>
      </rPr>
      <t xml:space="preserve"> Reģ. nr.: 40003846293</t>
    </r>
  </si>
  <si>
    <r>
      <t>SIA "Ingen Pharma"</t>
    </r>
    <r>
      <rPr>
        <sz val="12"/>
        <color theme="1"/>
        <rFont val="Times New Roman"/>
        <family val="1"/>
        <charset val="186"/>
      </rPr>
      <t xml:space="preserve"> Reģ. nr.: 40103366338</t>
    </r>
  </si>
  <si>
    <r>
      <t>SIA "IS GROUP PHARMA"</t>
    </r>
    <r>
      <rPr>
        <sz val="12"/>
        <color theme="1"/>
        <rFont val="Times New Roman"/>
        <family val="1"/>
        <charset val="186"/>
      </rPr>
      <t xml:space="preserve"> Reģ. nr.: 40103724554</t>
    </r>
  </si>
  <si>
    <r>
      <t>SIA "LIVORNO PHARMA"</t>
    </r>
    <r>
      <rPr>
        <sz val="12"/>
        <color theme="1"/>
        <rFont val="Times New Roman"/>
        <family val="1"/>
        <charset val="186"/>
      </rPr>
      <t xml:space="preserve"> Reģ. nr.: 40003636999</t>
    </r>
  </si>
  <si>
    <r>
      <t>SIA "LV System Service"</t>
    </r>
    <r>
      <rPr>
        <sz val="12"/>
        <color theme="1"/>
        <rFont val="Times New Roman"/>
        <family val="1"/>
        <charset val="186"/>
      </rPr>
      <t xml:space="preserve"> Reģ. nr.: 40103676803</t>
    </r>
  </si>
  <si>
    <r>
      <t>SIA "MAGNACOR"</t>
    </r>
    <r>
      <rPr>
        <sz val="12"/>
        <color theme="1"/>
        <rFont val="Times New Roman"/>
        <family val="1"/>
        <charset val="186"/>
      </rPr>
      <t xml:space="preserve"> Reģ. nr.: 40103914242</t>
    </r>
  </si>
  <si>
    <r>
      <t>SIA "Medelens+"</t>
    </r>
    <r>
      <rPr>
        <sz val="12"/>
        <color theme="1"/>
        <rFont val="Times New Roman"/>
        <family val="1"/>
        <charset val="186"/>
      </rPr>
      <t xml:space="preserve"> Reģ. nr.: 40103858299</t>
    </r>
  </si>
  <si>
    <r>
      <t>SIA "Novartis Baltics"</t>
    </r>
    <r>
      <rPr>
        <sz val="12"/>
        <color theme="1"/>
        <rFont val="Times New Roman"/>
        <family val="1"/>
        <charset val="186"/>
      </rPr>
      <t xml:space="preserve"> Reģ. nr.: 40203071239</t>
    </r>
  </si>
  <si>
    <r>
      <t>SIA "PHARMAMAX"</t>
    </r>
    <r>
      <rPr>
        <sz val="12"/>
        <color theme="1"/>
        <rFont val="Times New Roman"/>
        <family val="1"/>
        <charset val="186"/>
      </rPr>
      <t xml:space="preserve"> Reģ. nr.: 40103879002</t>
    </r>
  </si>
  <si>
    <r>
      <t>SIA "RosenMed.lv"</t>
    </r>
    <r>
      <rPr>
        <sz val="12"/>
        <color theme="1"/>
        <rFont val="Times New Roman"/>
        <family val="1"/>
        <charset val="186"/>
      </rPr>
      <t xml:space="preserve"> Reģ. nr.: 40103724287</t>
    </r>
  </si>
  <si>
    <r>
      <t>SIA "Strauts Pharmaceuticals"</t>
    </r>
    <r>
      <rPr>
        <sz val="12"/>
        <color theme="1"/>
        <rFont val="Times New Roman"/>
        <family val="1"/>
        <charset val="186"/>
      </rPr>
      <t xml:space="preserve"> Reģ. nr.: 40203147609</t>
    </r>
  </si>
  <si>
    <r>
      <t>SIA "Unikmed Baltija"</t>
    </r>
    <r>
      <rPr>
        <sz val="12"/>
        <color theme="1"/>
        <rFont val="Times New Roman"/>
        <family val="1"/>
        <charset val="186"/>
      </rPr>
      <t xml:space="preserve"> Reģ. nr.: 40203040440</t>
    </r>
  </si>
  <si>
    <r>
      <t>SIA "Wogen Pharm"</t>
    </r>
    <r>
      <rPr>
        <sz val="12"/>
        <color theme="1"/>
        <rFont val="Times New Roman"/>
        <family val="1"/>
        <charset val="186"/>
      </rPr>
      <t xml:space="preserve"> Reģ. nr.: 40103487449</t>
    </r>
  </si>
  <si>
    <r>
      <t>SIA LAT Pharma</t>
    </r>
    <r>
      <rPr>
        <sz val="12"/>
        <color theme="1"/>
        <rFont val="Times New Roman"/>
        <family val="1"/>
        <charset val="186"/>
      </rPr>
      <t xml:space="preserve"> Reģ. nr.: 45403045978</t>
    </r>
  </si>
  <si>
    <r>
      <t>SIA Laurus MED</t>
    </r>
    <r>
      <rPr>
        <sz val="12"/>
        <color theme="1"/>
        <rFont val="Times New Roman"/>
        <family val="1"/>
        <charset val="186"/>
      </rPr>
      <t xml:space="preserve"> Reģ. nr.: 40103688728</t>
    </r>
  </si>
  <si>
    <r>
      <t>SIA Ražošanas komercfirma "ARGOS"</t>
    </r>
    <r>
      <rPr>
        <sz val="12"/>
        <color theme="1"/>
        <rFont val="Times New Roman"/>
        <family val="1"/>
        <charset val="186"/>
      </rPr>
      <t xml:space="preserve"> Reģ. nr.: 40103049068</t>
    </r>
  </si>
  <si>
    <r>
      <t>SIA “JELGAVFARM”</t>
    </r>
    <r>
      <rPr>
        <sz val="12"/>
        <color theme="1"/>
        <rFont val="Times New Roman"/>
        <family val="1"/>
        <charset val="186"/>
      </rPr>
      <t xml:space="preserve"> Reģ. nr.: 41703004826</t>
    </r>
  </si>
  <si>
    <r>
      <t>SIA “Oribalt Rīga”</t>
    </r>
    <r>
      <rPr>
        <sz val="12"/>
        <color theme="1"/>
        <rFont val="Times New Roman"/>
        <family val="1"/>
        <charset val="186"/>
      </rPr>
      <t xml:space="preserve"> Reģ. nr.: 50003199991</t>
    </r>
  </si>
  <si>
    <r>
      <t>SIA “SAULES APTIEKA”</t>
    </r>
    <r>
      <rPr>
        <sz val="12"/>
        <color theme="1"/>
        <rFont val="Times New Roman"/>
        <family val="1"/>
        <charset val="186"/>
      </rPr>
      <t xml:space="preserve"> Reģ. nr.: 40003373494</t>
    </r>
  </si>
  <si>
    <r>
      <t>SIA “UNIFARMA”</t>
    </r>
    <r>
      <rPr>
        <sz val="12"/>
        <color theme="1"/>
        <rFont val="Times New Roman"/>
        <family val="1"/>
        <charset val="186"/>
      </rPr>
      <t xml:space="preserve"> Reģ. nr.: 40003472521</t>
    </r>
  </si>
  <si>
    <r>
      <t>SIA “VESELĪBA PLUSS”</t>
    </r>
    <r>
      <rPr>
        <sz val="12"/>
        <color theme="1"/>
        <rFont val="Times New Roman"/>
        <family val="1"/>
        <charset val="186"/>
      </rPr>
      <t xml:space="preserve"> Reģ. nr.: 45402002261</t>
    </r>
  </si>
  <si>
    <t>Formula 1</t>
  </si>
  <si>
    <t>Formula 2</t>
  </si>
  <si>
    <t xml:space="preserve">Dati apkopoti no 89 licencētas zāļu lieltirgotavas, kas darbojās Latvijā 2019. gadā  </t>
  </si>
  <si>
    <t xml:space="preserve">87 Latvijā un 2 EEZ valstīs licencētas zāļu lieltirgotavas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</si>
</sst>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0"/>
    <numFmt numFmtId="166" formatCode=";;;"/>
    <numFmt numFmtId="167" formatCode="_(* #,##0.00_);_(* \(#,##0.00\);_(* &quot;-&quot;??_);_(@_)"/>
  </numFmts>
  <fonts count="30" x14ac:knownFonts="1">
    <font>
      <sz val="11"/>
      <color theme="1"/>
      <name val="Calibri"/>
      <family val="2"/>
      <scheme val="minor"/>
    </font>
    <font>
      <sz val="12"/>
      <color theme="1"/>
      <name val="Times New Roman"/>
      <family val="1"/>
      <charset val="186"/>
    </font>
    <font>
      <sz val="11"/>
      <color theme="1"/>
      <name val="Times New Roman"/>
      <family val="1"/>
      <charset val="186"/>
    </font>
    <font>
      <i/>
      <sz val="11"/>
      <color theme="1"/>
      <name val="Times New Roman"/>
      <family val="1"/>
      <charset val="186"/>
    </font>
    <font>
      <b/>
      <sz val="12"/>
      <color theme="1"/>
      <name val="Times New Roman"/>
      <family val="1"/>
      <charset val="186"/>
    </font>
    <font>
      <b/>
      <sz val="11"/>
      <color theme="1"/>
      <name val="Times New Roman"/>
      <family val="1"/>
      <charset val="186"/>
    </font>
    <font>
      <b/>
      <sz val="14"/>
      <color theme="1"/>
      <name val="Times New Roman"/>
      <family val="1"/>
      <charset val="186"/>
    </font>
    <font>
      <sz val="10"/>
      <color theme="1"/>
      <name val="Times New Roman"/>
      <family val="1"/>
      <charset val="186"/>
    </font>
    <font>
      <sz val="12"/>
      <name val="Times New Roman"/>
      <family val="1"/>
      <charset val="186"/>
    </font>
    <font>
      <sz val="11"/>
      <color rgb="FFFF0000"/>
      <name val="Times New Roman"/>
      <family val="1"/>
      <charset val="186"/>
    </font>
    <font>
      <b/>
      <sz val="9"/>
      <color indexed="81"/>
      <name val="Tahoma"/>
      <family val="2"/>
      <charset val="186"/>
    </font>
    <font>
      <sz val="9"/>
      <color indexed="81"/>
      <name val="Tahoma"/>
      <family val="2"/>
      <charset val="186"/>
    </font>
    <font>
      <sz val="10"/>
      <color theme="1"/>
      <name val="Arial"/>
      <family val="2"/>
      <charset val="186"/>
    </font>
    <font>
      <sz val="11"/>
      <color rgb="FFC00000"/>
      <name val="Times New Roman"/>
      <family val="1"/>
      <charset val="186"/>
    </font>
    <font>
      <b/>
      <sz val="12"/>
      <name val="Times New Roman"/>
      <family val="1"/>
      <charset val="186"/>
    </font>
    <font>
      <sz val="11"/>
      <name val="Times New Roman"/>
      <family val="1"/>
      <charset val="186"/>
    </font>
    <font>
      <b/>
      <vertAlign val="superscript"/>
      <sz val="11"/>
      <color theme="1"/>
      <name val="Times New Roman"/>
      <family val="1"/>
      <charset val="186"/>
    </font>
    <font>
      <sz val="9"/>
      <color theme="1"/>
      <name val="Times New Roman"/>
      <family val="1"/>
      <charset val="186"/>
    </font>
    <font>
      <b/>
      <sz val="9"/>
      <color theme="1"/>
      <name val="Times New Roman"/>
      <family val="1"/>
      <charset val="186"/>
    </font>
    <font>
      <vertAlign val="superscript"/>
      <sz val="9"/>
      <color theme="1"/>
      <name val="Times New Roman"/>
      <family val="1"/>
      <charset val="186"/>
    </font>
    <font>
      <sz val="11"/>
      <color theme="1"/>
      <name val="Calibri"/>
      <family val="2"/>
      <scheme val="minor"/>
    </font>
    <font>
      <sz val="11"/>
      <color theme="4" tint="-0.249977111117893"/>
      <name val="Times New Roman"/>
      <family val="1"/>
      <charset val="186"/>
    </font>
    <font>
      <sz val="10"/>
      <color theme="1"/>
      <name val="Arial"/>
      <family val="2"/>
      <charset val="186"/>
    </font>
    <font>
      <sz val="10"/>
      <color rgb="FFFF0000"/>
      <name val="Arial"/>
      <family val="2"/>
      <charset val="186"/>
    </font>
    <font>
      <sz val="11"/>
      <color rgb="FFFF0000"/>
      <name val="Calibri"/>
      <family val="2"/>
      <scheme val="minor"/>
    </font>
    <font>
      <b/>
      <sz val="11"/>
      <color theme="0"/>
      <name val="Calibri"/>
      <family val="2"/>
      <scheme val="minor"/>
    </font>
    <font>
      <sz val="9"/>
      <color indexed="81"/>
      <name val="Tahoma"/>
      <family val="2"/>
    </font>
    <font>
      <b/>
      <sz val="9"/>
      <color indexed="81"/>
      <name val="Tahoma"/>
      <family val="2"/>
    </font>
    <font>
      <b/>
      <sz val="11"/>
      <color theme="1"/>
      <name val="Calibri"/>
      <family val="2"/>
      <charset val="186"/>
      <scheme val="minor"/>
    </font>
    <font>
      <sz val="10"/>
      <name val="Tahoma"/>
      <family val="2"/>
    </font>
  </fonts>
  <fills count="11">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bgColor indexed="64"/>
      </patternFill>
    </fill>
    <fill>
      <patternFill patternType="solid">
        <fgColor theme="0"/>
        <bgColor indexed="64"/>
      </patternFill>
    </fill>
    <fill>
      <patternFill patternType="solid">
        <fgColor theme="6"/>
        <bgColor theme="6"/>
      </patternFill>
    </fill>
    <fill>
      <patternFill patternType="solid">
        <fgColor theme="6" tint="0.79998168889431442"/>
        <bgColor theme="6" tint="0.79998168889431442"/>
      </patternFill>
    </fill>
  </fills>
  <borders count="14">
    <border>
      <left/>
      <right/>
      <top/>
      <bottom/>
      <diagonal/>
    </border>
    <border>
      <left/>
      <right/>
      <top style="thin">
        <color theme="4" tint="0.39997558519241921"/>
      </top>
      <bottom style="thin">
        <color theme="4" tint="0.39997558519241921"/>
      </bottom>
      <diagonal/>
    </border>
    <border>
      <left/>
      <right/>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6" tint="0.39997558519241921"/>
      </left>
      <right/>
      <top style="thin">
        <color theme="6" tint="0.39997558519241921"/>
      </top>
      <bottom style="thin">
        <color theme="6" tint="0.39997558519241921"/>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style="thin">
        <color theme="6" tint="0.39997558519241921"/>
      </left>
      <right/>
      <top style="thin">
        <color theme="4" tint="0.39997558519241921"/>
      </top>
      <bottom style="thin">
        <color theme="4" tint="0.39997558519241921"/>
      </bottom>
      <diagonal/>
    </border>
    <border>
      <left/>
      <right/>
      <top style="thin">
        <color theme="6" tint="0.39997558519241921"/>
      </top>
      <bottom style="thin">
        <color theme="4" tint="0.39997558519241921"/>
      </bottom>
      <diagonal/>
    </border>
    <border>
      <left/>
      <right style="thin">
        <color theme="6" tint="0.39997558519241921"/>
      </right>
      <top style="thin">
        <color theme="4" tint="0.39997558519241921"/>
      </top>
      <bottom style="thin">
        <color theme="4" tint="0.39997558519241921"/>
      </bottom>
      <diagonal/>
    </border>
    <border>
      <left style="thin">
        <color theme="6" tint="0.39997558519241921"/>
      </left>
      <right/>
      <top style="thin">
        <color theme="6" tint="0.39997558519241921"/>
      </top>
      <bottom style="thin">
        <color theme="4" tint="0.39997558519241921"/>
      </bottom>
      <diagonal/>
    </border>
    <border>
      <left style="thin">
        <color theme="4" tint="-0.24994659260841701"/>
      </left>
      <right/>
      <top style="thin">
        <color theme="4" tint="-0.24994659260841701"/>
      </top>
      <bottom style="thin">
        <color theme="4" tint="-0.24994659260841701"/>
      </bottom>
      <diagonal/>
    </border>
    <border>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s>
  <cellStyleXfs count="3">
    <xf numFmtId="0" fontId="0" fillId="0" borderId="0"/>
    <xf numFmtId="164" fontId="20" fillId="0" borderId="0" applyFont="0" applyFill="0" applyBorder="0" applyAlignment="0" applyProtection="0"/>
    <xf numFmtId="167" fontId="29" fillId="0" borderId="0" applyFont="0" applyFill="0" applyBorder="0" applyAlignment="0" applyProtection="0"/>
  </cellStyleXfs>
  <cellXfs count="86">
    <xf numFmtId="0" fontId="0" fillId="0" borderId="0" xfId="0"/>
    <xf numFmtId="0" fontId="0" fillId="2" borderId="0" xfId="0" applyFill="1"/>
    <xf numFmtId="0" fontId="0" fillId="3" borderId="0" xfId="0" applyNumberFormat="1" applyFill="1"/>
    <xf numFmtId="0" fontId="0" fillId="4" borderId="0" xfId="0" applyFill="1"/>
    <xf numFmtId="0" fontId="0" fillId="5" borderId="0" xfId="0" applyFill="1"/>
    <xf numFmtId="0" fontId="12" fillId="0" borderId="1" xfId="0" applyFont="1" applyFill="1" applyBorder="1"/>
    <xf numFmtId="0" fontId="0" fillId="7" borderId="0" xfId="0" applyFill="1"/>
    <xf numFmtId="49" fontId="0" fillId="0" borderId="0" xfId="0" applyNumberFormat="1"/>
    <xf numFmtId="165" fontId="0" fillId="0" borderId="0" xfId="0" applyNumberFormat="1"/>
    <xf numFmtId="165" fontId="0" fillId="6" borderId="0" xfId="0" applyNumberFormat="1" applyFill="1"/>
    <xf numFmtId="0" fontId="2" fillId="0" borderId="0" xfId="0" applyFont="1" applyProtection="1"/>
    <xf numFmtId="0" fontId="2" fillId="0" borderId="0" xfId="0" applyFont="1" applyAlignment="1" applyProtection="1">
      <alignment vertical="center"/>
    </xf>
    <xf numFmtId="0" fontId="13" fillId="0" borderId="0" xfId="0" applyFont="1" applyProtection="1"/>
    <xf numFmtId="0" fontId="0" fillId="0" borderId="0" xfId="0" applyProtection="1"/>
    <xf numFmtId="0" fontId="2" fillId="5" borderId="0" xfId="0" applyFont="1" applyFill="1" applyProtection="1"/>
    <xf numFmtId="0" fontId="1" fillId="5" borderId="0" xfId="0" applyFont="1" applyFill="1" applyProtection="1"/>
    <xf numFmtId="0" fontId="1" fillId="5" borderId="0" xfId="0" applyFont="1" applyFill="1" applyAlignment="1" applyProtection="1">
      <alignment horizontal="right"/>
    </xf>
    <xf numFmtId="0" fontId="4" fillId="5" borderId="0" xfId="0" applyFont="1" applyFill="1" applyProtection="1"/>
    <xf numFmtId="0" fontId="4" fillId="5" borderId="0" xfId="0" applyFont="1" applyFill="1" applyAlignment="1" applyProtection="1">
      <alignment vertical="center"/>
    </xf>
    <xf numFmtId="0" fontId="14" fillId="8" borderId="2" xfId="0" applyNumberFormat="1" applyFont="1" applyFill="1" applyBorder="1" applyAlignment="1" applyProtection="1">
      <alignment horizontal="center" vertical="center"/>
      <protection locked="0" hidden="1"/>
    </xf>
    <xf numFmtId="0" fontId="15" fillId="5" borderId="3" xfId="0" applyFont="1" applyFill="1" applyBorder="1" applyAlignment="1" applyProtection="1">
      <alignment horizontal="left" vertical="center" indent="1"/>
    </xf>
    <xf numFmtId="0" fontId="2" fillId="5" borderId="0" xfId="0" applyFont="1" applyFill="1" applyBorder="1" applyAlignment="1" applyProtection="1">
      <alignment horizontal="left" vertical="center" wrapText="1"/>
    </xf>
    <xf numFmtId="0" fontId="8" fillId="5" borderId="0" xfId="0" applyFont="1" applyFill="1" applyProtection="1"/>
    <xf numFmtId="0" fontId="1" fillId="5" borderId="0" xfId="0" applyFont="1" applyFill="1" applyAlignment="1" applyProtection="1">
      <alignment vertical="center"/>
    </xf>
    <xf numFmtId="0" fontId="2" fillId="5" borderId="0" xfId="0" applyFont="1" applyFill="1" applyAlignment="1" applyProtection="1">
      <alignment vertical="center"/>
    </xf>
    <xf numFmtId="0" fontId="2" fillId="5" borderId="3" xfId="0" applyFont="1" applyFill="1" applyBorder="1" applyAlignment="1" applyProtection="1">
      <alignment horizontal="center" vertical="center" wrapText="1"/>
    </xf>
    <xf numFmtId="0" fontId="5" fillId="5" borderId="3" xfId="0" applyFont="1" applyFill="1" applyBorder="1" applyAlignment="1" applyProtection="1">
      <alignment horizontal="center" vertical="center" wrapText="1"/>
    </xf>
    <xf numFmtId="164" fontId="2" fillId="0" borderId="3" xfId="1" applyFont="1" applyFill="1" applyBorder="1" applyAlignment="1" applyProtection="1">
      <alignment horizontal="right" vertical="center" wrapText="1"/>
      <protection locked="0" hidden="1"/>
    </xf>
    <xf numFmtId="0" fontId="2" fillId="6" borderId="3" xfId="0" applyFont="1" applyFill="1" applyBorder="1" applyAlignment="1" applyProtection="1">
      <alignment horizontal="center" vertical="center" wrapText="1"/>
    </xf>
    <xf numFmtId="0" fontId="21" fillId="0" borderId="0" xfId="0" applyFont="1" applyProtection="1"/>
    <xf numFmtId="164" fontId="2" fillId="5" borderId="3" xfId="1" applyFont="1" applyFill="1" applyBorder="1" applyAlignment="1" applyProtection="1">
      <alignment horizontal="right" vertical="center" wrapText="1"/>
      <protection hidden="1"/>
    </xf>
    <xf numFmtId="0" fontId="1" fillId="5" borderId="0" xfId="0" applyFont="1" applyFill="1" applyAlignment="1" applyProtection="1"/>
    <xf numFmtId="14" fontId="15" fillId="0" borderId="2" xfId="0" applyNumberFormat="1" applyFont="1" applyFill="1" applyBorder="1" applyAlignment="1" applyProtection="1">
      <alignment horizontal="right"/>
      <protection locked="0" hidden="1"/>
    </xf>
    <xf numFmtId="0" fontId="22" fillId="0" borderId="1" xfId="0" applyFont="1" applyFill="1" applyBorder="1"/>
    <xf numFmtId="165" fontId="22" fillId="0" borderId="1" xfId="0" applyNumberFormat="1" applyFont="1" applyFill="1" applyBorder="1"/>
    <xf numFmtId="49" fontId="0" fillId="0" borderId="0" xfId="0" applyNumberFormat="1" applyBorder="1"/>
    <xf numFmtId="165" fontId="0" fillId="0" borderId="0" xfId="0" applyNumberFormat="1" applyBorder="1"/>
    <xf numFmtId="0" fontId="25" fillId="9" borderId="4" xfId="0" applyFont="1" applyFill="1" applyBorder="1"/>
    <xf numFmtId="0" fontId="25" fillId="7" borderId="5" xfId="0" applyFont="1" applyFill="1" applyBorder="1"/>
    <xf numFmtId="0" fontId="25" fillId="9" borderId="5" xfId="0" applyFont="1" applyFill="1" applyBorder="1"/>
    <xf numFmtId="0" fontId="25" fillId="9" borderId="6" xfId="0" applyFont="1" applyFill="1" applyBorder="1"/>
    <xf numFmtId="49" fontId="23" fillId="10" borderId="7" xfId="0" applyNumberFormat="1" applyFont="1" applyFill="1" applyBorder="1"/>
    <xf numFmtId="0" fontId="12" fillId="10" borderId="1" xfId="0" applyFont="1" applyFill="1" applyBorder="1"/>
    <xf numFmtId="0" fontId="0" fillId="10" borderId="5" xfId="0" applyFont="1" applyFill="1" applyBorder="1"/>
    <xf numFmtId="0" fontId="12" fillId="10" borderId="8" xfId="0" applyFont="1" applyFill="1" applyBorder="1"/>
    <xf numFmtId="165" fontId="0" fillId="10" borderId="6" xfId="0" applyNumberFormat="1" applyFont="1" applyFill="1" applyBorder="1"/>
    <xf numFmtId="49" fontId="23" fillId="0" borderId="7" xfId="0" applyNumberFormat="1" applyFont="1" applyBorder="1"/>
    <xf numFmtId="0" fontId="12" fillId="0" borderId="1" xfId="0" applyFont="1" applyBorder="1"/>
    <xf numFmtId="0" fontId="0" fillId="0" borderId="5" xfId="0" applyFont="1" applyBorder="1"/>
    <xf numFmtId="165" fontId="0" fillId="0" borderId="6" xfId="0" applyNumberFormat="1" applyFont="1" applyBorder="1"/>
    <xf numFmtId="165" fontId="12" fillId="10" borderId="9" xfId="0" applyNumberFormat="1" applyFont="1" applyFill="1" applyBorder="1"/>
    <xf numFmtId="165" fontId="12" fillId="0" borderId="9" xfId="0" applyNumberFormat="1" applyFont="1" applyBorder="1"/>
    <xf numFmtId="49" fontId="24" fillId="10" borderId="4" xfId="0" applyNumberFormat="1" applyFont="1" applyFill="1" applyBorder="1"/>
    <xf numFmtId="166" fontId="9" fillId="5" borderId="0" xfId="0" applyNumberFormat="1" applyFont="1" applyFill="1" applyAlignment="1" applyProtection="1">
      <alignment horizontal="right"/>
    </xf>
    <xf numFmtId="49" fontId="2" fillId="0" borderId="0" xfId="0" applyNumberFormat="1" applyFont="1" applyProtection="1"/>
    <xf numFmtId="49" fontId="0" fillId="0" borderId="0" xfId="0" applyNumberFormat="1" applyProtection="1"/>
    <xf numFmtId="49" fontId="24" fillId="0" borderId="10" xfId="0" applyNumberFormat="1" applyFont="1" applyBorder="1"/>
    <xf numFmtId="0" fontId="0" fillId="0" borderId="8" xfId="0" applyFont="1" applyBorder="1"/>
    <xf numFmtId="0" fontId="0" fillId="0" borderId="0" xfId="0" applyNumberFormat="1"/>
    <xf numFmtId="166" fontId="2" fillId="5" borderId="0" xfId="0" applyNumberFormat="1" applyFont="1" applyFill="1" applyProtection="1"/>
    <xf numFmtId="164" fontId="2" fillId="5" borderId="0" xfId="0" applyNumberFormat="1" applyFont="1" applyFill="1" applyProtection="1"/>
    <xf numFmtId="0" fontId="2" fillId="6" borderId="3" xfId="0" applyFont="1" applyFill="1" applyBorder="1" applyAlignment="1" applyProtection="1">
      <alignment horizontal="center" vertical="center" wrapText="1"/>
    </xf>
    <xf numFmtId="0" fontId="2" fillId="5" borderId="3" xfId="0" applyFont="1" applyFill="1" applyBorder="1" applyAlignment="1" applyProtection="1">
      <alignment horizontal="center" vertical="center" wrapText="1"/>
    </xf>
    <xf numFmtId="164" fontId="2" fillId="5" borderId="3" xfId="1" applyFont="1" applyFill="1" applyBorder="1" applyAlignment="1" applyProtection="1">
      <alignment horizontal="right" vertical="center" wrapText="1"/>
      <protection locked="0" hidden="1"/>
    </xf>
    <xf numFmtId="0" fontId="0" fillId="0" borderId="0" xfId="0" applyAlignment="1">
      <alignment vertical="top"/>
    </xf>
    <xf numFmtId="0" fontId="28" fillId="0" borderId="0" xfId="0" applyFont="1"/>
    <xf numFmtId="0" fontId="2" fillId="6" borderId="3" xfId="0" applyFont="1" applyFill="1" applyBorder="1" applyAlignment="1" applyProtection="1">
      <alignment horizontal="center" vertical="center" wrapText="1"/>
    </xf>
    <xf numFmtId="0" fontId="2" fillId="5" borderId="3" xfId="0" applyFont="1" applyFill="1" applyBorder="1" applyAlignment="1" applyProtection="1">
      <alignment horizontal="center" vertical="center" wrapText="1"/>
    </xf>
    <xf numFmtId="0" fontId="17" fillId="5" borderId="0" xfId="0" applyFont="1" applyFill="1" applyBorder="1" applyAlignment="1" applyProtection="1">
      <alignment horizontal="left" vertical="top" wrapText="1"/>
    </xf>
    <xf numFmtId="0" fontId="5" fillId="5" borderId="3" xfId="0" applyFont="1" applyFill="1" applyBorder="1" applyAlignment="1" applyProtection="1">
      <alignment horizontal="left" vertical="center" wrapText="1"/>
    </xf>
    <xf numFmtId="0" fontId="2" fillId="5" borderId="3" xfId="0" applyFont="1" applyFill="1" applyBorder="1" applyAlignment="1" applyProtection="1">
      <alignment horizontal="left" wrapText="1" indent="2"/>
    </xf>
    <xf numFmtId="0" fontId="2" fillId="5" borderId="3" xfId="0" applyFont="1" applyFill="1" applyBorder="1" applyAlignment="1" applyProtection="1">
      <alignment horizontal="left" vertical="center" wrapText="1" indent="4"/>
    </xf>
    <xf numFmtId="0" fontId="2" fillId="5" borderId="0" xfId="0" applyFont="1" applyFill="1" applyAlignment="1" applyProtection="1">
      <alignment horizontal="left" vertical="center" wrapText="1"/>
    </xf>
    <xf numFmtId="0" fontId="15" fillId="0" borderId="3" xfId="0" applyFont="1" applyFill="1" applyBorder="1" applyAlignment="1" applyProtection="1">
      <alignment horizontal="left" vertical="center" wrapText="1"/>
      <protection locked="0" hidden="1"/>
    </xf>
    <xf numFmtId="49" fontId="2" fillId="0" borderId="11" xfId="0" applyNumberFormat="1" applyFont="1" applyBorder="1" applyAlignment="1" applyProtection="1">
      <alignment horizontal="left" vertical="center"/>
      <protection locked="0" hidden="1"/>
    </xf>
    <xf numFmtId="49" fontId="2" fillId="0" borderId="12" xfId="0" applyNumberFormat="1" applyFont="1" applyBorder="1" applyAlignment="1" applyProtection="1">
      <alignment horizontal="left" vertical="center"/>
      <protection locked="0" hidden="1"/>
    </xf>
    <xf numFmtId="49" fontId="2" fillId="0" borderId="13" xfId="0" applyNumberFormat="1" applyFont="1" applyBorder="1" applyAlignment="1" applyProtection="1">
      <alignment horizontal="left" vertical="center"/>
      <protection locked="0" hidden="1"/>
    </xf>
    <xf numFmtId="0" fontId="2" fillId="5" borderId="3" xfId="0" applyFont="1" applyFill="1" applyBorder="1" applyAlignment="1" applyProtection="1">
      <alignment horizontal="left" vertical="center" wrapText="1" indent="2"/>
    </xf>
    <xf numFmtId="0" fontId="2" fillId="5" borderId="3" xfId="0" applyFont="1" applyFill="1" applyBorder="1" applyAlignment="1" applyProtection="1">
      <alignment horizontal="left" wrapText="1"/>
    </xf>
    <xf numFmtId="0" fontId="15" fillId="0" borderId="2" xfId="0" applyFont="1" applyFill="1" applyBorder="1" applyAlignment="1" applyProtection="1">
      <alignment horizontal="left"/>
      <protection locked="0" hidden="1"/>
    </xf>
    <xf numFmtId="0" fontId="7" fillId="5" borderId="0" xfId="0" applyFont="1" applyFill="1" applyBorder="1" applyAlignment="1" applyProtection="1">
      <alignment horizontal="center"/>
    </xf>
    <xf numFmtId="0" fontId="2" fillId="0" borderId="2" xfId="0" applyFont="1" applyFill="1" applyBorder="1" applyAlignment="1" applyProtection="1">
      <alignment horizontal="left"/>
      <protection locked="0" hidden="1"/>
    </xf>
    <xf numFmtId="0" fontId="2" fillId="5" borderId="3" xfId="0" applyFont="1" applyFill="1" applyBorder="1" applyAlignment="1" applyProtection="1">
      <alignment horizontal="left" vertical="center" wrapText="1"/>
    </xf>
    <xf numFmtId="0" fontId="2" fillId="5" borderId="0" xfId="0" applyFont="1" applyFill="1" applyAlignment="1" applyProtection="1">
      <alignment horizontal="center"/>
    </xf>
    <xf numFmtId="0" fontId="1" fillId="5" borderId="0" xfId="0" applyNumberFormat="1" applyFont="1" applyFill="1" applyAlignment="1" applyProtection="1">
      <alignment horizontal="right" wrapText="1"/>
    </xf>
    <xf numFmtId="0" fontId="6" fillId="5" borderId="0" xfId="0" applyFont="1" applyFill="1" applyAlignment="1" applyProtection="1">
      <alignment horizontal="center"/>
    </xf>
  </cellXfs>
  <cellStyles count="3">
    <cellStyle name="Comma" xfId="1" builtinId="3"/>
    <cellStyle name="Comma 2" xfId="2" xr:uid="{00000000-0005-0000-0000-000001000000}"/>
    <cellStyle name="Normal" xfId="0" builtinId="0"/>
  </cellStyles>
  <dxfs count="25">
    <dxf>
      <font>
        <b val="0"/>
        <i val="0"/>
        <strike val="0"/>
        <condense val="0"/>
        <extend val="0"/>
        <outline val="0"/>
        <shadow val="0"/>
        <u val="none"/>
        <vertAlign val="baseline"/>
        <sz val="10"/>
        <color theme="1"/>
        <name val="Arial"/>
        <scheme val="none"/>
      </font>
      <numFmt numFmtId="165" formatCode="000"/>
      <fill>
        <patternFill patternType="none">
          <fgColor indexed="64"/>
          <bgColor indexed="65"/>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border diagonalUp="0" diagonalDown="0" outline="0">
        <left/>
        <right/>
        <top style="thin">
          <color theme="4" tint="0.39997558519241921"/>
        </top>
        <bottom style="thin">
          <color theme="4" tint="0.39997558519241921"/>
        </bottom>
      </border>
    </dxf>
    <dxf>
      <border outline="0">
        <bottom style="thin">
          <color theme="4" tint="0.39997558519241921"/>
        </bottom>
      </border>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bgColor rgb="FFECF4FA"/>
        </patternFill>
      </fill>
    </dxf>
    <dxf>
      <numFmt numFmtId="166" formatCode=";;;"/>
    </dxf>
    <dxf>
      <font>
        <color rgb="FFC00000"/>
      </font>
    </dxf>
    <dxf>
      <font>
        <b/>
        <i val="0"/>
      </font>
    </dxf>
    <dxf>
      <font>
        <color theme="9" tint="-0.24994659260841701"/>
      </font>
    </dxf>
    <dxf>
      <font>
        <b/>
        <i val="0"/>
      </font>
    </dxf>
    <dxf>
      <numFmt numFmtId="166" formatCode=";;;"/>
    </dxf>
    <dxf>
      <fill>
        <patternFill>
          <bgColor rgb="FFECF4FA"/>
        </patternFill>
      </fill>
    </dxf>
    <dxf>
      <numFmt numFmtId="166" formatCode=";;;"/>
    </dxf>
  </dxfs>
  <tableStyles count="0" defaultTableStyle="TableStyleMedium2" defaultPivotStyle="PivotStyleLight16"/>
  <colors>
    <mruColors>
      <color rgb="FFEBF7FB"/>
      <color rgb="FFEC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Radio" checked="Checked" firstButton="1" fmlaLink="Aprekini!$C$22"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276225</xdr:colOff>
          <xdr:row>72</xdr:row>
          <xdr:rowOff>0</xdr:rowOff>
        </xdr:from>
        <xdr:to>
          <xdr:col>4</xdr:col>
          <xdr:colOff>152400</xdr:colOff>
          <xdr:row>73</xdr:row>
          <xdr:rowOff>0</xdr:rowOff>
        </xdr:to>
        <xdr:sp macro="" textlink="">
          <xdr:nvSpPr>
            <xdr:cNvPr id="4097" name="Option 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73</xdr:row>
          <xdr:rowOff>76200</xdr:rowOff>
        </xdr:from>
        <xdr:to>
          <xdr:col>4</xdr:col>
          <xdr:colOff>152400</xdr:colOff>
          <xdr:row>74</xdr:row>
          <xdr:rowOff>0</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Docs\TEST%20veidlapas\Veidlapas%20kas%20jaapkopo\!Veidlapa%201.a%20gatavs%20formatejums%20autom%20aizpildas%20pec%20lic%20n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dlapa"/>
      <sheetName val="DatuTabula"/>
      <sheetName val=" Instrukcija"/>
      <sheetName val="Veidlapa veca"/>
      <sheetName val="!Veidlapa 1"/>
    </sheetNames>
    <sheetDataSet>
      <sheetData sheetId="0" refreshError="1"/>
      <sheetData sheetId="1"/>
      <sheetData sheetId="2" refreshError="1"/>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E3:R89" totalsRowShown="0" dataDxfId="15" tableBorderDxfId="14">
  <autoFilter ref="E3:R89" xr:uid="{00000000-0009-0000-0100-000001000000}"/>
  <sortState xmlns:xlrd2="http://schemas.microsoft.com/office/spreadsheetml/2017/richdata2" ref="E4:R96">
    <sortCondition descending="1" ref="R3:R884"/>
  </sortState>
  <tableColumns count="14">
    <tableColumn id="1" xr3:uid="{00000000-0010-0000-0000-000001000000}" name="Lic num nem dal &quot;000&quot;" dataDxfId="13"/>
    <tableColumn id="2" xr3:uid="{00000000-0010-0000-0000-000002000000}" name="Lic num." dataDxfId="12"/>
    <tableColumn id="3" xr3:uid="{00000000-0010-0000-0000-000003000000}" name="LIelt ipasn nosauk" dataDxfId="11"/>
    <tableColumn id="4" xr3:uid="{00000000-0010-0000-0000-000004000000}" name="RegNum" dataDxfId="10"/>
    <tableColumn id="5" xr3:uid="{00000000-0010-0000-0000-000005000000}" name="Lielt nos." dataDxfId="9"/>
    <tableColumn id="6" xr3:uid="{00000000-0010-0000-0000-000006000000}" name="JURID_ADRESE" dataDxfId="8"/>
    <tableColumn id="7" xr3:uid="{00000000-0010-0000-0000-000007000000}" name="Atbild amatpers" dataDxfId="7"/>
    <tableColumn id="8" xr3:uid="{00000000-0010-0000-0000-000008000000}" name="ADRESE" dataDxfId="6"/>
    <tableColumn id="9" xr3:uid="{00000000-0010-0000-0000-000009000000}" name="telefons" dataDxfId="5"/>
    <tableColumn id="10" xr3:uid="{00000000-0010-0000-0000-00000A000000}" name="faks" dataDxfId="4"/>
    <tableColumn id="11" xr3:uid="{00000000-0010-0000-0000-00000B000000}" name="e-pasts" dataDxfId="3"/>
    <tableColumn id="12" xr3:uid="{00000000-0010-0000-0000-00000C000000}" name="majaslapa2" dataDxfId="2"/>
    <tableColumn id="13" xr3:uid="{00000000-0010-0000-0000-00000D000000}" name="Lic nr ar vers" dataDxfId="1"/>
    <tableColumn id="14" xr3:uid="{00000000-0010-0000-0000-00000E000000}" name="Lic nr. bez burt"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100"/>
  <sheetViews>
    <sheetView showGridLines="0" showRowColHeaders="0" tabSelected="1" zoomScale="85" zoomScaleNormal="85" zoomScaleSheetLayoutView="55" workbookViewId="0">
      <selection activeCell="F12" sqref="F12:H12"/>
    </sheetView>
  </sheetViews>
  <sheetFormatPr defaultColWidth="0" defaultRowHeight="15" zeroHeight="1" x14ac:dyDescent="0.25"/>
  <cols>
    <col min="1" max="1" width="2.28515625" customWidth="1"/>
    <col min="2" max="2" width="7.140625" customWidth="1"/>
    <col min="3" max="3" width="10.5703125" customWidth="1"/>
    <col min="4" max="4" width="6.5703125" customWidth="1"/>
    <col min="5" max="5" width="35.140625" customWidth="1"/>
    <col min="6" max="6" width="11.140625" bestFit="1" customWidth="1"/>
    <col min="7" max="8" width="25.85546875" customWidth="1"/>
    <col min="9" max="9" width="2.28515625" customWidth="1"/>
    <col min="10" max="11" width="9.140625" style="13" hidden="1" customWidth="1"/>
    <col min="12" max="16384" width="9.140625" style="10" hidden="1"/>
  </cols>
  <sheetData>
    <row r="1" spans="1:19" ht="82.5" customHeight="1" x14ac:dyDescent="0.25">
      <c r="A1" s="14"/>
      <c r="B1" s="14"/>
      <c r="C1" s="14"/>
      <c r="D1" s="14"/>
      <c r="E1" s="14"/>
      <c r="F1" s="14"/>
      <c r="G1" s="84" t="s">
        <v>769</v>
      </c>
      <c r="H1" s="84"/>
      <c r="I1" s="14"/>
      <c r="J1" s="10"/>
      <c r="K1" s="10"/>
    </row>
    <row r="2" spans="1:19" x14ac:dyDescent="0.25">
      <c r="A2" s="14"/>
      <c r="B2" s="83" t="s">
        <v>765</v>
      </c>
      <c r="C2" s="83"/>
      <c r="D2" s="83"/>
      <c r="E2" s="83"/>
      <c r="F2" s="83"/>
      <c r="G2" s="83"/>
      <c r="H2" s="83"/>
      <c r="I2" s="14"/>
      <c r="J2" s="10"/>
      <c r="K2" s="10"/>
    </row>
    <row r="3" spans="1:19" ht="18.75" x14ac:dyDescent="0.3">
      <c r="A3" s="14"/>
      <c r="B3" s="85" t="s">
        <v>71</v>
      </c>
      <c r="C3" s="85"/>
      <c r="D3" s="85"/>
      <c r="E3" s="85"/>
      <c r="F3" s="85"/>
      <c r="G3" s="85"/>
      <c r="H3" s="85"/>
      <c r="I3" s="14"/>
      <c r="J3" s="10"/>
      <c r="K3" s="10"/>
    </row>
    <row r="4" spans="1:19" x14ac:dyDescent="0.25">
      <c r="A4" s="14"/>
      <c r="B4" s="14"/>
      <c r="C4" s="14"/>
      <c r="D4" s="14"/>
      <c r="E4" s="14"/>
      <c r="F4" s="14"/>
      <c r="G4" s="14"/>
      <c r="H4" s="14"/>
      <c r="I4" s="14"/>
      <c r="J4" s="10"/>
      <c r="K4" s="10"/>
    </row>
    <row r="5" spans="1:19" ht="15.75" x14ac:dyDescent="0.25">
      <c r="A5" s="14"/>
      <c r="B5" s="15" t="s">
        <v>72</v>
      </c>
      <c r="C5" s="15"/>
      <c r="D5" s="15"/>
      <c r="E5" s="14"/>
      <c r="F5" s="14"/>
      <c r="G5" s="14"/>
      <c r="H5" s="16" t="s">
        <v>17</v>
      </c>
      <c r="I5" s="14"/>
      <c r="J5" s="10"/>
      <c r="K5" s="54"/>
      <c r="L5" s="54"/>
      <c r="M5"/>
      <c r="S5" s="54"/>
    </row>
    <row r="6" spans="1:19" ht="15.75" x14ac:dyDescent="0.25">
      <c r="A6" s="14"/>
      <c r="B6" s="17" t="s">
        <v>768</v>
      </c>
      <c r="C6" s="17"/>
      <c r="D6" s="17"/>
      <c r="E6" s="14"/>
      <c r="F6" s="14"/>
      <c r="G6" s="14"/>
      <c r="H6" s="14"/>
      <c r="I6" s="14"/>
      <c r="J6" s="10"/>
      <c r="K6" s="54"/>
      <c r="L6" s="54"/>
      <c r="M6"/>
      <c r="S6" s="54"/>
    </row>
    <row r="7" spans="1:19" x14ac:dyDescent="0.25">
      <c r="A7" s="14"/>
      <c r="B7" s="14"/>
      <c r="C7" s="14"/>
      <c r="D7" s="14"/>
      <c r="E7" s="14"/>
      <c r="F7" s="14"/>
      <c r="G7" s="14"/>
      <c r="H7" s="14"/>
      <c r="I7" s="14"/>
      <c r="J7" s="10"/>
      <c r="K7" s="54"/>
      <c r="L7" s="54"/>
      <c r="M7"/>
      <c r="S7" s="54"/>
    </row>
    <row r="8" spans="1:19" ht="15.75" x14ac:dyDescent="0.25">
      <c r="A8" s="14"/>
      <c r="B8" s="18" t="s">
        <v>22</v>
      </c>
      <c r="C8" s="18"/>
      <c r="D8" s="19" t="str">
        <f ca="1">YEAR(TODAY())-1&amp;"."</f>
        <v>2019.</v>
      </c>
      <c r="E8" s="18" t="s">
        <v>23</v>
      </c>
      <c r="F8" s="14"/>
      <c r="G8" s="14"/>
      <c r="H8" s="14"/>
      <c r="I8" s="14"/>
      <c r="J8" s="10"/>
      <c r="K8" s="54"/>
      <c r="L8" s="54"/>
      <c r="M8"/>
      <c r="S8" s="54"/>
    </row>
    <row r="9" spans="1:19" x14ac:dyDescent="0.25">
      <c r="A9" s="14"/>
      <c r="B9" s="14"/>
      <c r="C9" s="14"/>
      <c r="D9" s="14"/>
      <c r="E9" s="14"/>
      <c r="F9" s="14"/>
      <c r="G9" s="14"/>
      <c r="H9" s="14"/>
      <c r="I9" s="14"/>
      <c r="J9" s="10"/>
      <c r="K9" s="54"/>
      <c r="L9" s="54"/>
      <c r="M9"/>
      <c r="S9" s="54"/>
    </row>
    <row r="10" spans="1:19" ht="15.75" x14ac:dyDescent="0.25">
      <c r="A10" s="14"/>
      <c r="B10" s="17" t="s">
        <v>16</v>
      </c>
      <c r="C10" s="17"/>
      <c r="D10" s="17"/>
      <c r="E10" s="14"/>
      <c r="F10" s="14"/>
      <c r="G10" s="14"/>
      <c r="H10" s="14"/>
      <c r="I10" s="14"/>
      <c r="J10" s="10"/>
      <c r="K10" s="54"/>
      <c r="L10" s="54"/>
      <c r="M10"/>
      <c r="S10" s="54"/>
    </row>
    <row r="11" spans="1:19" ht="5.25" customHeight="1" x14ac:dyDescent="0.25">
      <c r="A11" s="14"/>
      <c r="B11" s="14"/>
      <c r="C11" s="14"/>
      <c r="D11" s="14"/>
      <c r="E11" s="14"/>
      <c r="F11" s="14"/>
      <c r="G11" s="14"/>
      <c r="H11" s="14"/>
      <c r="I11" s="14"/>
      <c r="J11" s="10"/>
      <c r="K11" s="54"/>
      <c r="L11" s="54"/>
      <c r="M11" s="54"/>
      <c r="S11" s="54"/>
    </row>
    <row r="12" spans="1:19" ht="38.25" customHeight="1" x14ac:dyDescent="0.25">
      <c r="A12" s="14"/>
      <c r="B12" s="20" t="s">
        <v>6</v>
      </c>
      <c r="C12" s="82" t="s">
        <v>7</v>
      </c>
      <c r="D12" s="82"/>
      <c r="E12" s="82"/>
      <c r="F12" s="73" t="s">
        <v>857</v>
      </c>
      <c r="G12" s="73"/>
      <c r="H12" s="73"/>
      <c r="I12" s="14"/>
      <c r="J12" s="10"/>
      <c r="K12" s="54"/>
      <c r="L12" s="54"/>
      <c r="M12" s="54"/>
      <c r="S12" s="54"/>
    </row>
    <row r="13" spans="1:19" ht="36.75" customHeight="1" x14ac:dyDescent="0.25">
      <c r="A13" s="14"/>
      <c r="B13" s="20" t="s">
        <v>8</v>
      </c>
      <c r="C13" s="82" t="s">
        <v>9</v>
      </c>
      <c r="D13" s="82"/>
      <c r="E13" s="82"/>
      <c r="F13" s="73"/>
      <c r="G13" s="73"/>
      <c r="H13" s="73"/>
      <c r="I13" s="14"/>
      <c r="J13" s="11"/>
      <c r="K13" s="54"/>
      <c r="L13" s="54"/>
      <c r="M13" s="54"/>
      <c r="S13" s="54"/>
    </row>
    <row r="14" spans="1:19" ht="36.75" customHeight="1" x14ac:dyDescent="0.25">
      <c r="A14" s="14"/>
      <c r="B14" s="20" t="s">
        <v>10</v>
      </c>
      <c r="C14" s="82" t="s">
        <v>11</v>
      </c>
      <c r="D14" s="82"/>
      <c r="E14" s="82"/>
      <c r="F14" s="73" t="str">
        <f ca="1">IFERROR(IF(VLOOKUP("*"&amp;Aprekini!B16&amp;"*",Table1[],11,FALSE)=4,"",VLOOKUP("*"&amp;Aprekini!B16&amp;"*",Table1[],4,FALSE)),"")</f>
        <v/>
      </c>
      <c r="G14" s="73"/>
      <c r="H14" s="73"/>
      <c r="I14" s="14"/>
      <c r="J14" s="10"/>
      <c r="K14" s="54"/>
      <c r="L14" s="54"/>
      <c r="M14" s="54"/>
      <c r="S14" s="54"/>
    </row>
    <row r="15" spans="1:19" ht="45.75" customHeight="1" x14ac:dyDescent="0.25">
      <c r="A15" s="14"/>
      <c r="B15" s="20" t="s">
        <v>53</v>
      </c>
      <c r="C15" s="82" t="s">
        <v>73</v>
      </c>
      <c r="D15" s="82"/>
      <c r="E15" s="82"/>
      <c r="F15" s="73" t="s">
        <v>856</v>
      </c>
      <c r="G15" s="73"/>
      <c r="H15" s="73"/>
      <c r="I15" s="14"/>
      <c r="J15" s="10"/>
      <c r="K15" s="54"/>
      <c r="L15" s="54"/>
      <c r="M15" s="54"/>
      <c r="S15" s="54"/>
    </row>
    <row r="16" spans="1:19" ht="30.75" customHeight="1" x14ac:dyDescent="0.25">
      <c r="A16" s="14"/>
      <c r="B16" s="20" t="s">
        <v>12</v>
      </c>
      <c r="C16" s="82" t="s">
        <v>74</v>
      </c>
      <c r="D16" s="82"/>
      <c r="E16" s="82"/>
      <c r="F16" s="74"/>
      <c r="G16" s="75"/>
      <c r="H16" s="76"/>
      <c r="I16" s="14"/>
      <c r="J16" s="12"/>
      <c r="K16" s="54"/>
      <c r="L16" s="54"/>
      <c r="M16" s="54"/>
      <c r="S16" s="54"/>
    </row>
    <row r="17" spans="1:19" ht="16.5" customHeight="1" x14ac:dyDescent="0.25">
      <c r="A17" s="14"/>
      <c r="B17" s="20" t="s">
        <v>54</v>
      </c>
      <c r="C17" s="82" t="s">
        <v>14</v>
      </c>
      <c r="D17" s="82"/>
      <c r="E17" s="82"/>
      <c r="F17" s="73" t="str">
        <f ca="1">IFERROR(IF(VLOOKUP("*"&amp;Aprekini!B16&amp;"*",Table1[],9,FALSE)=0,"",VLOOKUP("*"&amp;Aprekini!B16&amp;"*",Table1[],9,FALSE)),"")</f>
        <v/>
      </c>
      <c r="G17" s="73"/>
      <c r="H17" s="73"/>
      <c r="I17" s="14"/>
      <c r="J17" s="29"/>
      <c r="K17" s="54"/>
      <c r="L17" s="54"/>
      <c r="M17" s="54"/>
      <c r="S17" s="54"/>
    </row>
    <row r="18" spans="1:19" ht="16.5" customHeight="1" x14ac:dyDescent="0.25">
      <c r="A18" s="14"/>
      <c r="B18" s="20" t="s">
        <v>13</v>
      </c>
      <c r="C18" s="82" t="s">
        <v>15</v>
      </c>
      <c r="D18" s="82"/>
      <c r="E18" s="82"/>
      <c r="F18" s="73" t="str">
        <f ca="1">IFERROR(IF(VLOOKUP("*"&amp;Aprekini!B16&amp;"*",Table1[],11,FALSE)=0,"",VLOOKUP("*"&amp;Aprekini!B16&amp;"*",Table1[],11,FALSE)),"")</f>
        <v/>
      </c>
      <c r="G18" s="73"/>
      <c r="H18" s="73"/>
      <c r="I18" s="14"/>
      <c r="J18" s="10"/>
      <c r="K18" s="54"/>
      <c r="L18" s="54"/>
      <c r="M18" s="54"/>
      <c r="S18" s="54"/>
    </row>
    <row r="19" spans="1:19" x14ac:dyDescent="0.25">
      <c r="A19" s="14"/>
      <c r="B19" s="14"/>
      <c r="C19" s="14"/>
      <c r="D19" s="14"/>
      <c r="E19" s="14"/>
      <c r="F19" s="14"/>
      <c r="G19" s="14"/>
      <c r="H19" s="53" t="str">
        <f ca="1">IFERROR(IF(VLOOKUP("*"&amp;Aprekini!B16&amp;"*",Table1[],13,FALSE)=0,"",VLOOKUP("*"&amp;Aprekini!B16&amp;"*",Table1[],13,FALSE)),"")</f>
        <v/>
      </c>
      <c r="I19" s="14"/>
      <c r="J19" s="10"/>
      <c r="K19" s="54"/>
      <c r="L19" s="54"/>
      <c r="M19" s="54"/>
      <c r="S19" s="54"/>
    </row>
    <row r="20" spans="1:19" x14ac:dyDescent="0.25">
      <c r="A20" s="14"/>
      <c r="B20" s="14"/>
      <c r="C20" s="14"/>
      <c r="D20" s="14"/>
      <c r="E20" s="14"/>
      <c r="F20" s="14"/>
      <c r="G20" s="14"/>
      <c r="H20" s="14"/>
      <c r="I20" s="14"/>
      <c r="J20" s="10"/>
      <c r="K20" s="54"/>
      <c r="L20" s="54"/>
      <c r="M20" s="54"/>
      <c r="S20" s="54"/>
    </row>
    <row r="21" spans="1:19" ht="27" customHeight="1" x14ac:dyDescent="0.25">
      <c r="A21" s="14"/>
      <c r="B21" s="17" t="s">
        <v>5</v>
      </c>
      <c r="C21" s="14"/>
      <c r="D21" s="14"/>
      <c r="E21" s="14"/>
      <c r="F21" s="14"/>
      <c r="G21" s="14"/>
      <c r="H21" s="14"/>
      <c r="I21" s="14"/>
      <c r="J21" s="10"/>
      <c r="K21" s="54"/>
      <c r="L21" s="54"/>
      <c r="M21" s="54"/>
      <c r="S21" s="54"/>
    </row>
    <row r="22" spans="1:19" ht="4.5" customHeight="1" x14ac:dyDescent="0.25">
      <c r="A22" s="14"/>
      <c r="B22" s="14"/>
      <c r="C22" s="17"/>
      <c r="D22" s="17"/>
      <c r="E22" s="17"/>
      <c r="F22" s="14"/>
      <c r="G22" s="14"/>
      <c r="H22" s="14"/>
      <c r="I22" s="14"/>
      <c r="J22" s="10"/>
      <c r="K22" s="54"/>
      <c r="L22" s="54"/>
      <c r="M22" s="54"/>
      <c r="S22" s="54"/>
    </row>
    <row r="23" spans="1:19" ht="30" x14ac:dyDescent="0.25">
      <c r="A23" s="14"/>
      <c r="B23" s="66" t="s">
        <v>0</v>
      </c>
      <c r="C23" s="66"/>
      <c r="D23" s="66"/>
      <c r="E23" s="66"/>
      <c r="F23" s="28" t="s">
        <v>1</v>
      </c>
      <c r="G23" s="28" t="s">
        <v>59</v>
      </c>
      <c r="H23" s="28" t="s">
        <v>60</v>
      </c>
      <c r="I23" s="14"/>
      <c r="J23" s="10"/>
      <c r="K23" s="54"/>
      <c r="L23" s="54"/>
      <c r="M23" s="54"/>
      <c r="S23" s="54"/>
    </row>
    <row r="24" spans="1:19" x14ac:dyDescent="0.25">
      <c r="A24" s="14"/>
      <c r="B24" s="67" t="s">
        <v>2</v>
      </c>
      <c r="C24" s="67"/>
      <c r="D24" s="67"/>
      <c r="E24" s="67"/>
      <c r="F24" s="25" t="s">
        <v>3</v>
      </c>
      <c r="G24" s="25">
        <v>1</v>
      </c>
      <c r="H24" s="25">
        <v>3</v>
      </c>
      <c r="I24" s="14"/>
      <c r="J24" s="10"/>
      <c r="K24" s="54"/>
      <c r="L24" s="54"/>
      <c r="M24" s="54"/>
      <c r="S24" s="54"/>
    </row>
    <row r="25" spans="1:19" ht="49.5" customHeight="1" x14ac:dyDescent="0.25">
      <c r="A25" s="14"/>
      <c r="B25" s="69" t="s">
        <v>55</v>
      </c>
      <c r="C25" s="69"/>
      <c r="D25" s="69"/>
      <c r="E25" s="69"/>
      <c r="F25" s="26">
        <v>200</v>
      </c>
      <c r="G25" s="30">
        <f ca="1">SUM(G26:G28)</f>
        <v>997056031.15999985</v>
      </c>
      <c r="H25" s="30">
        <f ca="1">SUM(H26:H28)</f>
        <v>83934575.352200001</v>
      </c>
      <c r="I25" s="14"/>
      <c r="J25" s="10"/>
      <c r="K25" s="54"/>
      <c r="L25" s="54"/>
      <c r="M25" s="54"/>
      <c r="S25" s="54"/>
    </row>
    <row r="26" spans="1:19" ht="18" customHeight="1" x14ac:dyDescent="0.25">
      <c r="A26" s="14"/>
      <c r="B26" s="77" t="s">
        <v>57</v>
      </c>
      <c r="C26" s="77"/>
      <c r="D26" s="77"/>
      <c r="E26" s="77"/>
      <c r="F26" s="25">
        <v>210</v>
      </c>
      <c r="G26" s="30">
        <f ca="1">SUMIF($B$34:$G$68,B26,$G$34:$G$68)</f>
        <v>811857575.42999983</v>
      </c>
      <c r="H26" s="30">
        <f ca="1">SUMIF($B$34:$G$68,B26,$H$34:$H$68)</f>
        <v>62779282.12219999</v>
      </c>
      <c r="I26" s="14"/>
      <c r="J26" s="10"/>
      <c r="K26" s="54"/>
      <c r="L26" s="54"/>
      <c r="M26" s="54"/>
      <c r="S26" s="54"/>
    </row>
    <row r="27" spans="1:19" x14ac:dyDescent="0.25">
      <c r="A27" s="14"/>
      <c r="B27" s="77" t="s">
        <v>56</v>
      </c>
      <c r="C27" s="77"/>
      <c r="D27" s="77"/>
      <c r="E27" s="77"/>
      <c r="F27" s="25">
        <v>220</v>
      </c>
      <c r="G27" s="30">
        <f ca="1">SUMIF($B$34:$G$68,B27,$G$34:$G$68)</f>
        <v>391606.61000000004</v>
      </c>
      <c r="H27" s="30">
        <f ca="1">SUMIF($B$34:$G$68,B27,$H$34:$H$68)</f>
        <v>80831.03</v>
      </c>
      <c r="I27" s="14"/>
      <c r="J27" s="10"/>
      <c r="K27" s="54"/>
      <c r="L27" s="54"/>
      <c r="M27" s="54"/>
      <c r="S27" s="54"/>
    </row>
    <row r="28" spans="1:19" s="13" customFormat="1" ht="18" customHeight="1" x14ac:dyDescent="0.25">
      <c r="A28" s="14"/>
      <c r="B28" s="77" t="s">
        <v>4</v>
      </c>
      <c r="C28" s="77"/>
      <c r="D28" s="77"/>
      <c r="E28" s="77"/>
      <c r="F28" s="25">
        <v>230</v>
      </c>
      <c r="G28" s="30">
        <f ca="1">SUMIF($B$34:$G$68,B28,$G$34:$G$68)</f>
        <v>184806849.12000003</v>
      </c>
      <c r="H28" s="30">
        <f ca="1">SUMIF($B$34:$G$68,B28,$H$34:$H$68)</f>
        <v>21074462.200000003</v>
      </c>
      <c r="I28" s="14"/>
      <c r="K28" s="55"/>
      <c r="L28" s="55"/>
      <c r="M28" s="55"/>
      <c r="O28" s="10"/>
      <c r="S28" s="55"/>
    </row>
    <row r="29" spans="1:19" s="13" customFormat="1" x14ac:dyDescent="0.25">
      <c r="A29" s="14"/>
      <c r="B29" s="14"/>
      <c r="C29" s="14"/>
      <c r="D29" s="14"/>
      <c r="E29" s="14"/>
      <c r="F29" s="14"/>
      <c r="G29" s="14"/>
      <c r="H29" s="60"/>
      <c r="I29" s="14"/>
      <c r="K29" s="55"/>
      <c r="L29" s="55"/>
      <c r="M29" s="55"/>
      <c r="O29" s="10"/>
      <c r="S29" s="55"/>
    </row>
    <row r="30" spans="1:19" s="13" customFormat="1" ht="16.5" customHeight="1" x14ac:dyDescent="0.25">
      <c r="A30" s="14"/>
      <c r="B30" s="17" t="s">
        <v>58</v>
      </c>
      <c r="C30" s="17"/>
      <c r="D30" s="17"/>
      <c r="E30" s="14"/>
      <c r="F30" s="14"/>
      <c r="G30" s="14"/>
      <c r="H30" s="14"/>
      <c r="I30" s="14"/>
      <c r="K30" s="55"/>
      <c r="L30" s="55"/>
      <c r="M30" s="55"/>
      <c r="O30" s="10"/>
      <c r="S30" s="55"/>
    </row>
    <row r="31" spans="1:19" s="13" customFormat="1" ht="4.5" customHeight="1" x14ac:dyDescent="0.25">
      <c r="A31" s="14"/>
      <c r="B31" s="14"/>
      <c r="C31" s="14"/>
      <c r="D31" s="14"/>
      <c r="E31" s="14"/>
      <c r="F31" s="14"/>
      <c r="G31" s="14"/>
      <c r="H31" s="14"/>
      <c r="I31" s="14"/>
      <c r="K31" s="55"/>
      <c r="L31" s="55"/>
      <c r="M31" s="55"/>
      <c r="O31" s="10"/>
      <c r="S31" s="55"/>
    </row>
    <row r="32" spans="1:19" s="13" customFormat="1" ht="30" x14ac:dyDescent="0.25">
      <c r="A32" s="14"/>
      <c r="B32" s="66" t="s">
        <v>0</v>
      </c>
      <c r="C32" s="66"/>
      <c r="D32" s="66"/>
      <c r="E32" s="66"/>
      <c r="F32" s="28" t="s">
        <v>1</v>
      </c>
      <c r="G32" s="28" t="s">
        <v>59</v>
      </c>
      <c r="H32" s="28" t="s">
        <v>60</v>
      </c>
      <c r="I32" s="14"/>
      <c r="K32" s="55"/>
      <c r="L32" s="55"/>
      <c r="M32" s="55"/>
      <c r="O32" s="10"/>
      <c r="S32" s="55"/>
    </row>
    <row r="33" spans="1:19" x14ac:dyDescent="0.25">
      <c r="A33" s="14"/>
      <c r="B33" s="67" t="s">
        <v>2</v>
      </c>
      <c r="C33" s="67"/>
      <c r="D33" s="67"/>
      <c r="E33" s="67"/>
      <c r="F33" s="25" t="s">
        <v>3</v>
      </c>
      <c r="G33" s="25">
        <v>1</v>
      </c>
      <c r="H33" s="25">
        <v>3</v>
      </c>
      <c r="I33" s="14"/>
      <c r="J33" s="10"/>
      <c r="K33" s="54"/>
      <c r="L33" s="54"/>
      <c r="M33" s="54"/>
      <c r="S33" s="54"/>
    </row>
    <row r="34" spans="1:19" ht="48" customHeight="1" x14ac:dyDescent="0.25">
      <c r="A34" s="14"/>
      <c r="B34" s="69" t="s">
        <v>75</v>
      </c>
      <c r="C34" s="69"/>
      <c r="D34" s="69"/>
      <c r="E34" s="69"/>
      <c r="F34" s="26">
        <v>300</v>
      </c>
      <c r="G34" s="30">
        <f>SUM(G35,G39,G43,G47,G51)</f>
        <v>650683275.34000003</v>
      </c>
      <c r="H34" s="30">
        <f>SUM(H35,H39,H43,H47,H51)</f>
        <v>83934575.352199987</v>
      </c>
      <c r="I34" s="14"/>
      <c r="J34" s="10"/>
      <c r="K34" s="54"/>
      <c r="L34" s="54"/>
      <c r="M34" s="54"/>
      <c r="S34" s="54"/>
    </row>
    <row r="35" spans="1:19" ht="54.75" customHeight="1" x14ac:dyDescent="0.25">
      <c r="A35" s="14"/>
      <c r="B35" s="78" t="s">
        <v>61</v>
      </c>
      <c r="C35" s="78"/>
      <c r="D35" s="78"/>
      <c r="E35" s="78"/>
      <c r="F35" s="26">
        <v>310</v>
      </c>
      <c r="G35" s="30">
        <f>SUM(G36:G38)</f>
        <v>409078459.59000003</v>
      </c>
      <c r="H35" s="30">
        <f>SUM(H36:H38)</f>
        <v>53965537.135199979</v>
      </c>
      <c r="I35" s="14"/>
      <c r="J35" s="10"/>
      <c r="K35" s="54"/>
      <c r="L35" s="54"/>
      <c r="M35" s="54"/>
      <c r="S35" s="54"/>
    </row>
    <row r="36" spans="1:19" ht="15" customHeight="1" x14ac:dyDescent="0.25">
      <c r="A36" s="14"/>
      <c r="B36" s="77" t="s">
        <v>57</v>
      </c>
      <c r="C36" s="77"/>
      <c r="D36" s="77"/>
      <c r="E36" s="77"/>
      <c r="F36" s="25">
        <v>311</v>
      </c>
      <c r="G36" s="27">
        <v>325855582.70999998</v>
      </c>
      <c r="H36" s="27">
        <v>39174291.785199985</v>
      </c>
      <c r="I36" s="14"/>
      <c r="J36" s="10"/>
      <c r="K36" s="54"/>
      <c r="L36" s="54"/>
      <c r="M36" s="54"/>
      <c r="S36" s="54"/>
    </row>
    <row r="37" spans="1:19" ht="18" customHeight="1" x14ac:dyDescent="0.25">
      <c r="A37" s="14"/>
      <c r="B37" s="77" t="s">
        <v>56</v>
      </c>
      <c r="C37" s="77"/>
      <c r="D37" s="77"/>
      <c r="E37" s="77"/>
      <c r="F37" s="25">
        <v>312</v>
      </c>
      <c r="G37" s="27">
        <v>225676.91999999998</v>
      </c>
      <c r="H37" s="27">
        <v>47179.62</v>
      </c>
      <c r="I37" s="14"/>
      <c r="J37" s="10"/>
      <c r="K37" s="54"/>
      <c r="L37" s="54"/>
      <c r="M37" s="54"/>
      <c r="S37" s="54"/>
    </row>
    <row r="38" spans="1:19" ht="18" customHeight="1" x14ac:dyDescent="0.25">
      <c r="A38" s="14"/>
      <c r="B38" s="77" t="s">
        <v>4</v>
      </c>
      <c r="C38" s="77"/>
      <c r="D38" s="77"/>
      <c r="E38" s="77"/>
      <c r="F38" s="25">
        <v>313</v>
      </c>
      <c r="G38" s="27">
        <v>82997199.960000008</v>
      </c>
      <c r="H38" s="27">
        <v>14744065.73</v>
      </c>
      <c r="I38" s="14"/>
      <c r="J38" s="10"/>
      <c r="K38" s="54"/>
      <c r="L38" s="54"/>
      <c r="M38" s="54"/>
      <c r="S38" s="54"/>
    </row>
    <row r="39" spans="1:19" ht="54.75" customHeight="1" x14ac:dyDescent="0.25">
      <c r="A39" s="14"/>
      <c r="B39" s="78" t="s">
        <v>76</v>
      </c>
      <c r="C39" s="78"/>
      <c r="D39" s="78"/>
      <c r="E39" s="78"/>
      <c r="F39" s="26">
        <v>320</v>
      </c>
      <c r="G39" s="30">
        <f t="shared" ref="G39:H39" si="0">SUM(G40:G42)</f>
        <v>68804993.929999992</v>
      </c>
      <c r="H39" s="30">
        <f t="shared" si="0"/>
        <v>8630132.5300000012</v>
      </c>
      <c r="I39" s="14"/>
      <c r="J39" s="10"/>
      <c r="K39" s="54"/>
      <c r="L39" s="54"/>
      <c r="M39" s="54"/>
      <c r="S39" s="54"/>
    </row>
    <row r="40" spans="1:19" ht="18" customHeight="1" x14ac:dyDescent="0.25">
      <c r="A40" s="14"/>
      <c r="B40" s="77" t="s">
        <v>57</v>
      </c>
      <c r="C40" s="77"/>
      <c r="D40" s="77"/>
      <c r="E40" s="77"/>
      <c r="F40" s="25">
        <v>321</v>
      </c>
      <c r="G40" s="27">
        <v>47436413.769999996</v>
      </c>
      <c r="H40" s="27">
        <v>5723052.2300000004</v>
      </c>
      <c r="I40" s="14"/>
      <c r="J40" s="10"/>
      <c r="K40" s="54"/>
      <c r="L40" s="54"/>
      <c r="M40" s="54"/>
      <c r="S40" s="54"/>
    </row>
    <row r="41" spans="1:19" ht="18" customHeight="1" x14ac:dyDescent="0.25">
      <c r="A41" s="14"/>
      <c r="B41" s="77" t="s">
        <v>56</v>
      </c>
      <c r="C41" s="77"/>
      <c r="D41" s="77"/>
      <c r="E41" s="77"/>
      <c r="F41" s="25">
        <v>322</v>
      </c>
      <c r="G41" s="27">
        <v>147521.47</v>
      </c>
      <c r="H41" s="27">
        <v>30870.47</v>
      </c>
      <c r="I41" s="14"/>
      <c r="J41" s="10"/>
      <c r="K41" s="54"/>
      <c r="L41" s="54"/>
      <c r="M41" s="54"/>
      <c r="S41" s="54"/>
    </row>
    <row r="42" spans="1:19" ht="18" customHeight="1" x14ac:dyDescent="0.25">
      <c r="A42" s="14"/>
      <c r="B42" s="77" t="s">
        <v>4</v>
      </c>
      <c r="C42" s="77"/>
      <c r="D42" s="77"/>
      <c r="E42" s="77"/>
      <c r="F42" s="25">
        <v>323</v>
      </c>
      <c r="G42" s="27">
        <v>21221058.689999998</v>
      </c>
      <c r="H42" s="27">
        <v>2876209.8300000005</v>
      </c>
      <c r="I42" s="14"/>
      <c r="J42" s="10"/>
      <c r="K42" s="54"/>
      <c r="L42" s="54"/>
      <c r="M42" s="54"/>
      <c r="S42" s="54"/>
    </row>
    <row r="43" spans="1:19" ht="67.5" customHeight="1" x14ac:dyDescent="0.25">
      <c r="A43" s="14"/>
      <c r="B43" s="78" t="s">
        <v>77</v>
      </c>
      <c r="C43" s="78"/>
      <c r="D43" s="78"/>
      <c r="E43" s="78"/>
      <c r="F43" s="26">
        <v>330</v>
      </c>
      <c r="G43" s="30">
        <f t="shared" ref="G43:H43" si="1">SUM(G44:G46)</f>
        <v>1385506.73</v>
      </c>
      <c r="H43" s="30">
        <f t="shared" si="1"/>
        <v>227282.53</v>
      </c>
      <c r="I43" s="14"/>
      <c r="J43" s="10"/>
      <c r="K43" s="54"/>
      <c r="L43" s="54"/>
      <c r="M43" s="54"/>
      <c r="S43" s="54"/>
    </row>
    <row r="44" spans="1:19" ht="18" customHeight="1" x14ac:dyDescent="0.25">
      <c r="A44" s="14"/>
      <c r="B44" s="77" t="s">
        <v>57</v>
      </c>
      <c r="C44" s="77"/>
      <c r="D44" s="77"/>
      <c r="E44" s="77"/>
      <c r="F44" s="25">
        <v>331</v>
      </c>
      <c r="G44" s="27">
        <v>458311.58</v>
      </c>
      <c r="H44" s="27">
        <v>54997.340000000004</v>
      </c>
      <c r="I44" s="14"/>
      <c r="J44" s="10"/>
      <c r="K44" s="54"/>
      <c r="L44" s="54"/>
      <c r="M44" s="54"/>
      <c r="S44" s="54"/>
    </row>
    <row r="45" spans="1:19" ht="18" customHeight="1" x14ac:dyDescent="0.25">
      <c r="A45" s="14"/>
      <c r="B45" s="77" t="s">
        <v>56</v>
      </c>
      <c r="C45" s="77"/>
      <c r="D45" s="77"/>
      <c r="E45" s="77"/>
      <c r="F45" s="25">
        <v>332</v>
      </c>
      <c r="G45" s="27">
        <v>8950</v>
      </c>
      <c r="H45" s="27">
        <v>1879.5</v>
      </c>
      <c r="I45" s="14"/>
      <c r="J45" s="10"/>
      <c r="K45" s="54"/>
      <c r="L45" s="54"/>
      <c r="M45" s="54"/>
      <c r="S45" s="54"/>
    </row>
    <row r="46" spans="1:19" ht="18" customHeight="1" x14ac:dyDescent="0.25">
      <c r="A46" s="14"/>
      <c r="B46" s="77" t="s">
        <v>4</v>
      </c>
      <c r="C46" s="77"/>
      <c r="D46" s="77"/>
      <c r="E46" s="77"/>
      <c r="F46" s="25">
        <v>333</v>
      </c>
      <c r="G46" s="27">
        <v>918245.15</v>
      </c>
      <c r="H46" s="27">
        <v>170405.69</v>
      </c>
      <c r="I46" s="14"/>
      <c r="J46" s="10"/>
      <c r="K46" s="54"/>
      <c r="L46" s="54"/>
      <c r="M46" s="54"/>
      <c r="S46" s="54"/>
    </row>
    <row r="47" spans="1:19" ht="54.75" customHeight="1" x14ac:dyDescent="0.25">
      <c r="A47" s="14"/>
      <c r="B47" s="78" t="s">
        <v>78</v>
      </c>
      <c r="C47" s="78"/>
      <c r="D47" s="78"/>
      <c r="E47" s="78"/>
      <c r="F47" s="26">
        <v>340</v>
      </c>
      <c r="G47" s="30">
        <f t="shared" ref="G47:H47" si="2">SUM(G48:G50)</f>
        <v>159995916.97999996</v>
      </c>
      <c r="H47" s="30">
        <f t="shared" si="2"/>
        <v>19379321.767000001</v>
      </c>
      <c r="I47" s="14"/>
      <c r="J47" s="10"/>
      <c r="K47" s="54"/>
      <c r="L47" s="54"/>
      <c r="M47" s="54"/>
      <c r="S47" s="54"/>
    </row>
    <row r="48" spans="1:19" ht="18" customHeight="1" x14ac:dyDescent="0.25">
      <c r="A48" s="14"/>
      <c r="B48" s="77" t="s">
        <v>57</v>
      </c>
      <c r="C48" s="77"/>
      <c r="D48" s="77"/>
      <c r="E48" s="77"/>
      <c r="F48" s="25">
        <v>341</v>
      </c>
      <c r="G48" s="27">
        <v>148936060.76999998</v>
      </c>
      <c r="H48" s="27">
        <v>17543842.897</v>
      </c>
      <c r="I48" s="14"/>
      <c r="J48" s="10"/>
      <c r="K48" s="54"/>
      <c r="L48" s="54"/>
      <c r="M48" s="54"/>
      <c r="S48" s="54"/>
    </row>
    <row r="49" spans="1:19" ht="18" customHeight="1" x14ac:dyDescent="0.25">
      <c r="A49" s="14"/>
      <c r="B49" s="77" t="s">
        <v>56</v>
      </c>
      <c r="C49" s="77"/>
      <c r="D49" s="77"/>
      <c r="E49" s="77"/>
      <c r="F49" s="25">
        <v>342</v>
      </c>
      <c r="G49" s="27">
        <v>3498.45</v>
      </c>
      <c r="H49" s="27">
        <v>734.67</v>
      </c>
      <c r="I49" s="14"/>
      <c r="J49" s="10"/>
      <c r="K49" s="54"/>
      <c r="L49" s="54"/>
      <c r="M49" s="54"/>
      <c r="S49" s="54"/>
    </row>
    <row r="50" spans="1:19" ht="18" customHeight="1" x14ac:dyDescent="0.25">
      <c r="A50" s="14"/>
      <c r="B50" s="77" t="s">
        <v>4</v>
      </c>
      <c r="C50" s="77"/>
      <c r="D50" s="77"/>
      <c r="E50" s="77"/>
      <c r="F50" s="25">
        <v>343</v>
      </c>
      <c r="G50" s="27">
        <v>11056357.760000002</v>
      </c>
      <c r="H50" s="27">
        <v>1834744.1999999997</v>
      </c>
      <c r="I50" s="14"/>
      <c r="J50" s="10"/>
      <c r="K50" s="54"/>
      <c r="L50" s="54"/>
      <c r="M50" s="54"/>
      <c r="S50" s="54"/>
    </row>
    <row r="51" spans="1:19" ht="54.75" customHeight="1" x14ac:dyDescent="0.25">
      <c r="A51" s="14"/>
      <c r="B51" s="78" t="s">
        <v>79</v>
      </c>
      <c r="C51" s="78"/>
      <c r="D51" s="78"/>
      <c r="E51" s="78"/>
      <c r="F51" s="26">
        <v>350</v>
      </c>
      <c r="G51" s="30">
        <f t="shared" ref="G51:H51" si="3">SUM(G52:G54)</f>
        <v>11418398.109999999</v>
      </c>
      <c r="H51" s="30">
        <f t="shared" si="3"/>
        <v>1732301.3900000001</v>
      </c>
      <c r="I51" s="14"/>
      <c r="J51" s="10"/>
      <c r="K51" s="54"/>
      <c r="L51" s="54"/>
      <c r="M51" s="54"/>
      <c r="S51" s="54"/>
    </row>
    <row r="52" spans="1:19" ht="18" customHeight="1" x14ac:dyDescent="0.25">
      <c r="A52" s="14"/>
      <c r="B52" s="77" t="s">
        <v>57</v>
      </c>
      <c r="C52" s="77"/>
      <c r="D52" s="77"/>
      <c r="E52" s="77"/>
      <c r="F52" s="25">
        <v>351</v>
      </c>
      <c r="G52" s="27">
        <v>2476726.0799999996</v>
      </c>
      <c r="H52" s="27">
        <v>283097.86999999994</v>
      </c>
      <c r="I52" s="14"/>
      <c r="J52" s="10"/>
      <c r="K52" s="54"/>
      <c r="L52" s="54"/>
      <c r="M52" s="54"/>
      <c r="S52" s="54"/>
    </row>
    <row r="53" spans="1:19" ht="18" customHeight="1" x14ac:dyDescent="0.25">
      <c r="A53" s="14"/>
      <c r="B53" s="77" t="s">
        <v>56</v>
      </c>
      <c r="C53" s="77"/>
      <c r="D53" s="77"/>
      <c r="E53" s="77"/>
      <c r="F53" s="25">
        <v>352</v>
      </c>
      <c r="G53" s="27">
        <v>794.15</v>
      </c>
      <c r="H53" s="27">
        <v>166.77</v>
      </c>
      <c r="I53" s="14"/>
      <c r="J53" s="10"/>
      <c r="K53" s="54"/>
      <c r="L53" s="54"/>
      <c r="M53" s="54"/>
      <c r="S53" s="54"/>
    </row>
    <row r="54" spans="1:19" ht="18" customHeight="1" x14ac:dyDescent="0.25">
      <c r="A54" s="14"/>
      <c r="B54" s="77" t="s">
        <v>4</v>
      </c>
      <c r="C54" s="77"/>
      <c r="D54" s="77"/>
      <c r="E54" s="77"/>
      <c r="F54" s="25">
        <v>353</v>
      </c>
      <c r="G54" s="27">
        <v>8940877.879999999</v>
      </c>
      <c r="H54" s="27">
        <v>1449036.7500000002</v>
      </c>
      <c r="I54" s="14"/>
      <c r="J54" s="10"/>
      <c r="K54" s="54"/>
      <c r="L54" s="54"/>
      <c r="M54" s="54"/>
      <c r="S54" s="54"/>
    </row>
    <row r="55" spans="1:19" ht="18" customHeight="1" x14ac:dyDescent="0.25">
      <c r="A55" s="14"/>
      <c r="B55" s="21"/>
      <c r="C55" s="21"/>
      <c r="D55" s="21"/>
      <c r="E55" s="21"/>
      <c r="F55" s="14"/>
      <c r="G55" s="14"/>
      <c r="H55" s="14"/>
      <c r="I55" s="14"/>
      <c r="J55" s="10"/>
      <c r="K55" s="54"/>
      <c r="L55" s="54"/>
      <c r="M55" s="54"/>
      <c r="S55" s="54"/>
    </row>
    <row r="56" spans="1:19" ht="18" customHeight="1" x14ac:dyDescent="0.25">
      <c r="A56" s="14"/>
      <c r="B56" s="17" t="s">
        <v>62</v>
      </c>
      <c r="C56" s="14"/>
      <c r="D56" s="14"/>
      <c r="E56" s="14"/>
      <c r="F56" s="14"/>
      <c r="G56" s="14"/>
      <c r="H56" s="14"/>
      <c r="I56" s="14"/>
      <c r="J56" s="10"/>
      <c r="K56" s="54"/>
      <c r="L56" s="54"/>
      <c r="M56" s="54"/>
      <c r="S56" s="54"/>
    </row>
    <row r="57" spans="1:19" ht="4.5" customHeight="1" x14ac:dyDescent="0.25">
      <c r="A57" s="14"/>
      <c r="B57" s="14"/>
      <c r="C57" s="17"/>
      <c r="D57" s="17"/>
      <c r="E57" s="17"/>
      <c r="F57" s="14"/>
      <c r="G57" s="14"/>
      <c r="H57" s="14"/>
      <c r="I57" s="14"/>
      <c r="J57" s="10"/>
      <c r="K57" s="54"/>
      <c r="L57" s="54"/>
      <c r="M57" s="54"/>
      <c r="S57" s="54"/>
    </row>
    <row r="58" spans="1:19" ht="30" x14ac:dyDescent="0.25">
      <c r="A58" s="14"/>
      <c r="B58" s="66" t="s">
        <v>0</v>
      </c>
      <c r="C58" s="66"/>
      <c r="D58" s="66"/>
      <c r="E58" s="66"/>
      <c r="F58" s="28" t="s">
        <v>1</v>
      </c>
      <c r="G58" s="28" t="s">
        <v>59</v>
      </c>
      <c r="H58" s="14"/>
      <c r="I58" s="14"/>
      <c r="J58" s="10"/>
      <c r="K58" s="54"/>
      <c r="L58" s="54"/>
      <c r="M58" s="54"/>
      <c r="S58" s="54"/>
    </row>
    <row r="59" spans="1:19" ht="18" customHeight="1" x14ac:dyDescent="0.25">
      <c r="A59" s="14"/>
      <c r="B59" s="67" t="s">
        <v>2</v>
      </c>
      <c r="C59" s="67"/>
      <c r="D59" s="67"/>
      <c r="E59" s="67"/>
      <c r="F59" s="25" t="s">
        <v>3</v>
      </c>
      <c r="G59" s="25">
        <v>1</v>
      </c>
      <c r="H59" s="14"/>
      <c r="I59" s="14"/>
      <c r="J59" s="10"/>
      <c r="K59" s="54"/>
      <c r="L59" s="54"/>
      <c r="M59" s="54"/>
      <c r="S59" s="54"/>
    </row>
    <row r="60" spans="1:19" ht="49.5" customHeight="1" x14ac:dyDescent="0.25">
      <c r="A60" s="14"/>
      <c r="B60" s="69" t="s">
        <v>63</v>
      </c>
      <c r="C60" s="69"/>
      <c r="D60" s="69"/>
      <c r="E60" s="69"/>
      <c r="F60" s="26">
        <v>400</v>
      </c>
      <c r="G60" s="30">
        <f>SUM(G61,G65)</f>
        <v>346372755.82000005</v>
      </c>
      <c r="H60" s="14"/>
      <c r="I60" s="14"/>
      <c r="J60" s="10"/>
      <c r="K60" s="54"/>
      <c r="L60" s="54"/>
      <c r="M60" s="54"/>
      <c r="S60" s="54"/>
    </row>
    <row r="61" spans="1:19" ht="42" customHeight="1" x14ac:dyDescent="0.25">
      <c r="A61" s="14"/>
      <c r="B61" s="70" t="s">
        <v>64</v>
      </c>
      <c r="C61" s="70"/>
      <c r="D61" s="70"/>
      <c r="E61" s="70"/>
      <c r="F61" s="26">
        <v>410</v>
      </c>
      <c r="G61" s="30">
        <f>SUM(G62:G64)</f>
        <v>207917192.57000002</v>
      </c>
      <c r="H61" s="14"/>
      <c r="I61" s="14"/>
      <c r="J61" s="10"/>
      <c r="K61" s="54"/>
      <c r="L61" s="54"/>
      <c r="M61" s="54"/>
      <c r="S61" s="54"/>
    </row>
    <row r="62" spans="1:19" ht="18" customHeight="1" x14ac:dyDescent="0.25">
      <c r="A62" s="14"/>
      <c r="B62" s="71" t="s">
        <v>57</v>
      </c>
      <c r="C62" s="71"/>
      <c r="D62" s="71"/>
      <c r="E62" s="71"/>
      <c r="F62" s="25">
        <v>411</v>
      </c>
      <c r="G62" s="27">
        <v>181985618.23000002</v>
      </c>
      <c r="H62" s="14"/>
      <c r="I62" s="14"/>
      <c r="J62" s="10"/>
      <c r="K62" s="54"/>
      <c r="L62" s="54"/>
      <c r="M62" s="54"/>
      <c r="S62" s="54"/>
    </row>
    <row r="63" spans="1:19" ht="18" customHeight="1" x14ac:dyDescent="0.25">
      <c r="A63" s="14"/>
      <c r="B63" s="71" t="s">
        <v>56</v>
      </c>
      <c r="C63" s="71"/>
      <c r="D63" s="71"/>
      <c r="E63" s="71"/>
      <c r="F63" s="25">
        <v>412</v>
      </c>
      <c r="G63" s="27">
        <v>5165.62</v>
      </c>
      <c r="H63" s="14"/>
      <c r="I63" s="14"/>
      <c r="J63" s="10"/>
      <c r="K63" s="54"/>
      <c r="L63" s="54"/>
      <c r="M63" s="54"/>
      <c r="S63" s="54"/>
    </row>
    <row r="64" spans="1:19" ht="18" customHeight="1" x14ac:dyDescent="0.25">
      <c r="A64" s="14"/>
      <c r="B64" s="71" t="s">
        <v>4</v>
      </c>
      <c r="C64" s="71"/>
      <c r="D64" s="71"/>
      <c r="E64" s="71"/>
      <c r="F64" s="25">
        <v>413</v>
      </c>
      <c r="G64" s="27">
        <v>25926408.720000003</v>
      </c>
      <c r="H64" s="14"/>
      <c r="I64" s="14"/>
      <c r="J64" s="10"/>
      <c r="K64" s="54"/>
      <c r="L64" s="54"/>
      <c r="M64" s="54"/>
      <c r="S64" s="54"/>
    </row>
    <row r="65" spans="1:19" ht="38.25" customHeight="1" x14ac:dyDescent="0.25">
      <c r="A65" s="14"/>
      <c r="B65" s="70" t="s">
        <v>65</v>
      </c>
      <c r="C65" s="70"/>
      <c r="D65" s="70"/>
      <c r="E65" s="70"/>
      <c r="F65" s="26">
        <v>420</v>
      </c>
      <c r="G65" s="30">
        <f t="shared" ref="G65" si="4">SUM(G66:G68)</f>
        <v>138455563.25</v>
      </c>
      <c r="H65" s="14"/>
      <c r="I65" s="14"/>
      <c r="J65" s="10"/>
      <c r="K65" s="54"/>
      <c r="L65" s="54"/>
      <c r="M65" s="54"/>
      <c r="S65" s="54"/>
    </row>
    <row r="66" spans="1:19" ht="18" customHeight="1" x14ac:dyDescent="0.25">
      <c r="A66" s="14"/>
      <c r="B66" s="71" t="s">
        <v>57</v>
      </c>
      <c r="C66" s="71"/>
      <c r="D66" s="71"/>
      <c r="E66" s="71"/>
      <c r="F66" s="25">
        <v>421</v>
      </c>
      <c r="G66" s="27">
        <v>104708862.28999999</v>
      </c>
      <c r="H66" s="14"/>
      <c r="I66" s="14"/>
      <c r="J66" s="10"/>
      <c r="K66" s="54"/>
      <c r="L66" s="54"/>
      <c r="M66" s="54"/>
      <c r="S66" s="54"/>
    </row>
    <row r="67" spans="1:19" ht="18" customHeight="1" x14ac:dyDescent="0.25">
      <c r="A67" s="14"/>
      <c r="B67" s="71" t="s">
        <v>56</v>
      </c>
      <c r="C67" s="71"/>
      <c r="D67" s="71"/>
      <c r="E67" s="71"/>
      <c r="F67" s="25">
        <v>422</v>
      </c>
      <c r="G67" s="27"/>
      <c r="H67" s="14"/>
      <c r="I67" s="14"/>
      <c r="J67" s="10"/>
      <c r="K67" s="54"/>
      <c r="L67" s="54"/>
      <c r="M67" s="54"/>
      <c r="S67" s="54"/>
    </row>
    <row r="68" spans="1:19" ht="18" customHeight="1" x14ac:dyDescent="0.25">
      <c r="A68" s="14"/>
      <c r="B68" s="71" t="s">
        <v>4</v>
      </c>
      <c r="C68" s="71"/>
      <c r="D68" s="71"/>
      <c r="E68" s="71"/>
      <c r="F68" s="25">
        <v>423</v>
      </c>
      <c r="G68" s="27">
        <v>33746700.960000001</v>
      </c>
      <c r="H68" s="14"/>
      <c r="I68" s="14"/>
      <c r="J68" s="10"/>
      <c r="K68" s="54"/>
      <c r="L68" s="54"/>
      <c r="M68" s="54"/>
      <c r="S68" s="54"/>
    </row>
    <row r="69" spans="1:19" ht="45.75" customHeight="1" x14ac:dyDescent="0.25">
      <c r="A69" s="14"/>
      <c r="B69" s="68" t="s">
        <v>66</v>
      </c>
      <c r="C69" s="68"/>
      <c r="D69" s="68"/>
      <c r="E69" s="68"/>
      <c r="F69" s="68"/>
      <c r="G69" s="68"/>
      <c r="H69" s="68"/>
      <c r="I69" s="14"/>
      <c r="J69" s="10"/>
      <c r="K69" s="54"/>
      <c r="L69" s="54"/>
      <c r="M69" s="54"/>
      <c r="S69" s="54"/>
    </row>
    <row r="70" spans="1:19" x14ac:dyDescent="0.25">
      <c r="A70" s="14"/>
      <c r="B70" s="14"/>
      <c r="C70" s="14"/>
      <c r="D70" s="14"/>
      <c r="E70" s="14"/>
      <c r="F70" s="14"/>
      <c r="G70" s="14"/>
      <c r="H70" s="14"/>
      <c r="I70" s="14"/>
      <c r="J70" s="10"/>
      <c r="K70" s="54"/>
      <c r="L70" s="54"/>
      <c r="M70" s="54"/>
      <c r="S70" s="54"/>
    </row>
    <row r="71" spans="1:19" ht="15.75" x14ac:dyDescent="0.25">
      <c r="A71" s="14"/>
      <c r="B71" s="17" t="s">
        <v>69</v>
      </c>
      <c r="C71" s="17"/>
      <c r="D71" s="17"/>
      <c r="E71" s="14"/>
      <c r="F71" s="14"/>
      <c r="G71" s="14"/>
      <c r="H71" s="14"/>
      <c r="I71" s="14"/>
      <c r="J71" s="10"/>
      <c r="K71" s="54"/>
      <c r="L71" s="54"/>
      <c r="M71" s="54"/>
      <c r="S71" s="54"/>
    </row>
    <row r="72" spans="1:19" ht="5.25" customHeight="1" x14ac:dyDescent="0.25">
      <c r="A72" s="14"/>
      <c r="B72" s="14"/>
      <c r="C72" s="14"/>
      <c r="D72" s="14"/>
      <c r="E72" s="14"/>
      <c r="F72" s="14"/>
      <c r="G72" s="14"/>
      <c r="H72" s="14"/>
      <c r="I72" s="14"/>
      <c r="J72" s="10"/>
      <c r="K72" s="54"/>
      <c r="L72" s="54"/>
      <c r="M72" s="54"/>
      <c r="S72" s="54"/>
    </row>
    <row r="73" spans="1:19" ht="15.75" x14ac:dyDescent="0.25">
      <c r="A73" s="14"/>
      <c r="B73" s="14"/>
      <c r="C73" s="22" t="s">
        <v>67</v>
      </c>
      <c r="D73" s="14"/>
      <c r="E73" s="14"/>
      <c r="F73" s="59">
        <f>Aprekini!C22</f>
        <v>1</v>
      </c>
      <c r="G73" s="14"/>
      <c r="H73" s="14"/>
      <c r="I73" s="14"/>
      <c r="J73" s="10"/>
      <c r="K73" s="54"/>
      <c r="L73" s="54"/>
      <c r="M73" s="54"/>
      <c r="S73" s="54"/>
    </row>
    <row r="74" spans="1:19" ht="21.75" customHeight="1" x14ac:dyDescent="0.25">
      <c r="A74" s="14"/>
      <c r="B74" s="14"/>
      <c r="C74" s="22" t="s">
        <v>68</v>
      </c>
      <c r="D74" s="14"/>
      <c r="E74" s="14"/>
      <c r="F74" s="14"/>
      <c r="G74" s="14"/>
      <c r="H74" s="14"/>
      <c r="I74" s="14"/>
      <c r="J74" s="10"/>
      <c r="K74" s="54"/>
      <c r="L74" s="54"/>
      <c r="M74" s="54"/>
      <c r="S74" s="54"/>
    </row>
    <row r="75" spans="1:19" ht="21.75" customHeight="1" x14ac:dyDescent="0.25">
      <c r="A75" s="14"/>
      <c r="B75" s="14"/>
      <c r="C75" s="14"/>
      <c r="D75" s="14"/>
      <c r="E75" s="14"/>
      <c r="F75" s="14"/>
      <c r="G75" s="14"/>
      <c r="H75" s="14"/>
      <c r="I75" s="14"/>
      <c r="J75" s="10"/>
      <c r="K75" s="54"/>
      <c r="L75" s="54"/>
      <c r="M75" s="54"/>
      <c r="S75" s="54"/>
    </row>
    <row r="76" spans="1:19" ht="15.75" x14ac:dyDescent="0.25">
      <c r="A76" s="14"/>
      <c r="B76" s="17" t="s">
        <v>70</v>
      </c>
      <c r="C76" s="17"/>
      <c r="D76" s="17"/>
      <c r="E76" s="14"/>
      <c r="F76" s="14"/>
      <c r="G76" s="14"/>
      <c r="H76" s="14"/>
      <c r="I76" s="14"/>
      <c r="J76" s="10"/>
      <c r="K76" s="54"/>
      <c r="L76" s="54"/>
      <c r="M76" s="54"/>
      <c r="S76" s="54"/>
    </row>
    <row r="77" spans="1:19" ht="16.5" customHeight="1" x14ac:dyDescent="0.25">
      <c r="A77" s="14"/>
      <c r="B77" s="17"/>
      <c r="C77" s="31" t="s">
        <v>80</v>
      </c>
      <c r="D77" s="17"/>
      <c r="E77" s="14"/>
      <c r="F77" s="14"/>
      <c r="G77" s="14"/>
      <c r="H77" s="14"/>
      <c r="I77" s="14"/>
      <c r="J77" s="10"/>
      <c r="K77" s="54"/>
      <c r="L77" s="54"/>
      <c r="M77" s="54"/>
      <c r="S77" s="54"/>
    </row>
    <row r="78" spans="1:19" ht="7.5" customHeight="1" x14ac:dyDescent="0.25">
      <c r="A78" s="14"/>
      <c r="B78" s="17"/>
      <c r="C78" s="14"/>
      <c r="D78" s="14"/>
      <c r="E78" s="14"/>
      <c r="F78" s="14"/>
      <c r="G78" s="14"/>
      <c r="H78" s="14"/>
      <c r="I78" s="14"/>
      <c r="J78" s="10"/>
      <c r="K78" s="54"/>
      <c r="L78" s="54"/>
      <c r="M78" s="54"/>
      <c r="S78" s="54"/>
    </row>
    <row r="79" spans="1:19" ht="15.75" x14ac:dyDescent="0.25">
      <c r="A79" s="14"/>
      <c r="B79" s="17"/>
      <c r="C79" s="79" t="str">
        <f ca="1">IFERROR(IF(VLOOKUP("*"&amp;Aprekini!B16&amp;"*",Table1[],7,FALSE)=0,"",VLOOKUP("*"&amp;Aprekini!B16&amp;"*",Table1[],7,FALSE)),"")</f>
        <v/>
      </c>
      <c r="D79" s="79"/>
      <c r="E79" s="79"/>
      <c r="F79" s="79"/>
      <c r="G79" s="79"/>
      <c r="H79" s="14"/>
      <c r="I79" s="14"/>
      <c r="J79" s="10"/>
      <c r="K79" s="54"/>
      <c r="L79" s="54"/>
      <c r="M79" s="54"/>
      <c r="S79" s="54"/>
    </row>
    <row r="80" spans="1:19" ht="15.75" x14ac:dyDescent="0.25">
      <c r="A80" s="14"/>
      <c r="B80" s="17"/>
      <c r="C80" s="80" t="s">
        <v>18</v>
      </c>
      <c r="D80" s="80"/>
      <c r="E80" s="80"/>
      <c r="F80" s="80"/>
      <c r="G80" s="80"/>
      <c r="H80" s="17"/>
      <c r="I80" s="14"/>
      <c r="J80" s="10"/>
      <c r="K80" s="54"/>
      <c r="L80" s="54"/>
      <c r="M80" s="54"/>
      <c r="S80" s="54"/>
    </row>
    <row r="81" spans="1:19" ht="18.75" customHeight="1" x14ac:dyDescent="0.25">
      <c r="A81" s="14"/>
      <c r="B81" s="17"/>
      <c r="C81" s="17"/>
      <c r="D81" s="17"/>
      <c r="E81" s="14"/>
      <c r="F81" s="14"/>
      <c r="G81" s="14"/>
      <c r="H81" s="14"/>
      <c r="I81" s="14"/>
      <c r="J81" s="10"/>
      <c r="K81" s="54"/>
      <c r="L81" s="54"/>
      <c r="M81" s="54"/>
      <c r="S81" s="54"/>
    </row>
    <row r="82" spans="1:19" ht="15.75" x14ac:dyDescent="0.25">
      <c r="A82" s="14"/>
      <c r="B82" s="17"/>
      <c r="C82" s="23" t="s">
        <v>81</v>
      </c>
      <c r="D82" s="17"/>
      <c r="E82" s="14"/>
      <c r="F82" s="14"/>
      <c r="G82" s="14"/>
      <c r="H82" s="14"/>
      <c r="I82" s="14"/>
      <c r="J82" s="10"/>
      <c r="K82" s="54"/>
      <c r="L82" s="54"/>
      <c r="M82" s="54"/>
      <c r="S82" s="54"/>
    </row>
    <row r="83" spans="1:19" ht="15.75" x14ac:dyDescent="0.25">
      <c r="A83" s="14"/>
      <c r="B83" s="17"/>
      <c r="C83" s="24" t="s">
        <v>19</v>
      </c>
      <c r="D83" s="17"/>
      <c r="E83" s="14"/>
      <c r="F83" s="14"/>
      <c r="G83" s="14"/>
      <c r="H83" s="14"/>
      <c r="I83" s="14"/>
      <c r="J83" s="10"/>
      <c r="K83" s="54"/>
      <c r="L83" s="54"/>
      <c r="M83" s="54"/>
      <c r="S83" s="54"/>
    </row>
    <row r="84" spans="1:19" ht="6.75" customHeight="1" x14ac:dyDescent="0.25">
      <c r="A84" s="14"/>
      <c r="B84" s="14"/>
      <c r="C84" s="14"/>
      <c r="D84" s="14"/>
      <c r="E84" s="14"/>
      <c r="F84" s="14"/>
      <c r="G84" s="14"/>
      <c r="H84" s="14"/>
      <c r="I84" s="14"/>
      <c r="J84" s="10"/>
      <c r="K84" s="54"/>
      <c r="L84" s="54"/>
      <c r="M84" s="54"/>
      <c r="S84" s="54"/>
    </row>
    <row r="85" spans="1:19" x14ac:dyDescent="0.25">
      <c r="A85" s="14"/>
      <c r="B85" s="14"/>
      <c r="C85" s="79"/>
      <c r="D85" s="79"/>
      <c r="E85" s="79"/>
      <c r="F85" s="79"/>
      <c r="G85" s="79"/>
      <c r="H85" s="14"/>
      <c r="I85" s="14"/>
      <c r="J85" s="10"/>
      <c r="K85" s="54"/>
      <c r="L85" s="54"/>
      <c r="M85" s="54"/>
      <c r="S85" s="54"/>
    </row>
    <row r="86" spans="1:19" x14ac:dyDescent="0.25">
      <c r="A86" s="14"/>
      <c r="B86" s="14"/>
      <c r="C86" s="80" t="s">
        <v>18</v>
      </c>
      <c r="D86" s="80"/>
      <c r="E86" s="80"/>
      <c r="F86" s="80"/>
      <c r="G86" s="80"/>
      <c r="H86" s="14"/>
      <c r="I86" s="14"/>
      <c r="J86" s="10"/>
      <c r="K86" s="54"/>
      <c r="L86" s="54"/>
      <c r="M86" s="54"/>
      <c r="S86" s="54"/>
    </row>
    <row r="87" spans="1:19" ht="21" customHeight="1" x14ac:dyDescent="0.25">
      <c r="A87" s="14"/>
      <c r="B87" s="14"/>
      <c r="C87" s="14"/>
      <c r="D87" s="14"/>
      <c r="E87" s="14"/>
      <c r="F87" s="14"/>
      <c r="G87" s="14"/>
      <c r="H87" s="14"/>
      <c r="I87" s="14"/>
      <c r="J87" s="10"/>
      <c r="K87" s="54"/>
      <c r="L87" s="54"/>
      <c r="M87" s="54"/>
      <c r="S87" s="54"/>
    </row>
    <row r="88" spans="1:19" x14ac:dyDescent="0.25">
      <c r="A88" s="14"/>
      <c r="B88" s="14"/>
      <c r="C88" s="81"/>
      <c r="D88" s="81"/>
      <c r="E88" s="81"/>
      <c r="F88" s="32" t="str">
        <f ca="1">", "&amp;TEXT(TODAY(),"dd.mm.yyyy.")</f>
        <v>, 27.07.2020.</v>
      </c>
      <c r="G88" s="14"/>
      <c r="H88" s="14"/>
      <c r="I88" s="14"/>
      <c r="J88" s="10"/>
      <c r="K88" s="54"/>
      <c r="L88" s="54"/>
      <c r="M88" s="54"/>
      <c r="S88" s="54"/>
    </row>
    <row r="89" spans="1:19" x14ac:dyDescent="0.25">
      <c r="A89" s="14"/>
      <c r="B89" s="14"/>
      <c r="C89" s="80" t="s">
        <v>20</v>
      </c>
      <c r="D89" s="80"/>
      <c r="E89" s="80"/>
      <c r="F89" s="80"/>
      <c r="G89" s="14"/>
      <c r="H89" s="14"/>
      <c r="I89" s="14"/>
      <c r="J89" s="10"/>
      <c r="K89" s="54"/>
      <c r="L89" s="54"/>
      <c r="M89" s="54"/>
      <c r="S89" s="54"/>
    </row>
    <row r="90" spans="1:19" x14ac:dyDescent="0.25">
      <c r="A90" s="14"/>
      <c r="B90" s="14"/>
      <c r="C90" s="14"/>
      <c r="D90" s="14"/>
      <c r="E90" s="14"/>
      <c r="F90" s="14"/>
      <c r="G90" s="14"/>
      <c r="H90" s="14"/>
      <c r="I90" s="14"/>
      <c r="J90" s="10"/>
      <c r="K90" s="54"/>
      <c r="L90" s="54"/>
      <c r="M90" s="54"/>
      <c r="S90" s="54"/>
    </row>
    <row r="91" spans="1:19" ht="36.75" customHeight="1" x14ac:dyDescent="0.25">
      <c r="A91" s="14"/>
      <c r="B91" s="72" t="s">
        <v>21</v>
      </c>
      <c r="C91" s="72"/>
      <c r="D91" s="72"/>
      <c r="E91" s="72"/>
      <c r="F91" s="72"/>
      <c r="G91" s="72"/>
      <c r="H91" s="72"/>
      <c r="I91" s="14"/>
      <c r="J91" s="10"/>
      <c r="K91" s="10"/>
    </row>
    <row r="92" spans="1:19" x14ac:dyDescent="0.25">
      <c r="A92" s="14"/>
      <c r="B92" s="14"/>
      <c r="C92" s="14"/>
      <c r="D92" s="14"/>
      <c r="E92" s="14"/>
      <c r="F92" s="14"/>
      <c r="G92" s="14"/>
      <c r="H92" s="14"/>
      <c r="I92" s="14"/>
      <c r="J92" s="10"/>
      <c r="K92" s="10"/>
    </row>
    <row r="93" spans="1:19" hidden="1" x14ac:dyDescent="0.25"/>
    <row r="94" spans="1:19" hidden="1" x14ac:dyDescent="0.25"/>
    <row r="95" spans="1:19" hidden="1" x14ac:dyDescent="0.25"/>
    <row r="96" spans="1:19" hidden="1" x14ac:dyDescent="0.25"/>
    <row r="97" hidden="1" x14ac:dyDescent="0.25"/>
    <row r="98" hidden="1" x14ac:dyDescent="0.25"/>
    <row r="99" hidden="1" x14ac:dyDescent="0.25"/>
    <row r="100" hidden="1" x14ac:dyDescent="0.25"/>
  </sheetData>
  <sheetProtection selectLockedCells="1"/>
  <mergeCells count="65">
    <mergeCell ref="B2:H2"/>
    <mergeCell ref="C12:E12"/>
    <mergeCell ref="C13:E13"/>
    <mergeCell ref="G1:H1"/>
    <mergeCell ref="B3:H3"/>
    <mergeCell ref="C79:G79"/>
    <mergeCell ref="B33:E33"/>
    <mergeCell ref="B24:E24"/>
    <mergeCell ref="C14:E14"/>
    <mergeCell ref="C15:E15"/>
    <mergeCell ref="C16:E16"/>
    <mergeCell ref="C17:E17"/>
    <mergeCell ref="C18:E18"/>
    <mergeCell ref="B23:E23"/>
    <mergeCell ref="B25:E25"/>
    <mergeCell ref="B26:E26"/>
    <mergeCell ref="B27:E27"/>
    <mergeCell ref="B28:E28"/>
    <mergeCell ref="B32:E32"/>
    <mergeCell ref="B53:E53"/>
    <mergeCell ref="B54:E54"/>
    <mergeCell ref="C85:G85"/>
    <mergeCell ref="C89:F89"/>
    <mergeCell ref="C88:E88"/>
    <mergeCell ref="C86:G86"/>
    <mergeCell ref="B34:E34"/>
    <mergeCell ref="B35:E35"/>
    <mergeCell ref="B36:E36"/>
    <mergeCell ref="B37:E37"/>
    <mergeCell ref="C80:G80"/>
    <mergeCell ref="B46:E46"/>
    <mergeCell ref="B47:E47"/>
    <mergeCell ref="B48:E48"/>
    <mergeCell ref="B49:E49"/>
    <mergeCell ref="B50:E50"/>
    <mergeCell ref="B51:E51"/>
    <mergeCell ref="B52:E52"/>
    <mergeCell ref="B91:H91"/>
    <mergeCell ref="F12:H12"/>
    <mergeCell ref="F14:H14"/>
    <mergeCell ref="F15:H15"/>
    <mergeCell ref="F16:H16"/>
    <mergeCell ref="F17:H17"/>
    <mergeCell ref="F18:H18"/>
    <mergeCell ref="F13:H13"/>
    <mergeCell ref="B38:E38"/>
    <mergeCell ref="B39:E39"/>
    <mergeCell ref="B40:E40"/>
    <mergeCell ref="B41:E41"/>
    <mergeCell ref="B42:E42"/>
    <mergeCell ref="B43:E43"/>
    <mergeCell ref="B44:E44"/>
    <mergeCell ref="B45:E45"/>
    <mergeCell ref="B58:E58"/>
    <mergeCell ref="B59:E59"/>
    <mergeCell ref="B69:H69"/>
    <mergeCell ref="B60:E60"/>
    <mergeCell ref="B61:E61"/>
    <mergeCell ref="B62:E62"/>
    <mergeCell ref="B63:E63"/>
    <mergeCell ref="B64:E64"/>
    <mergeCell ref="B65:E65"/>
    <mergeCell ref="B66:E66"/>
    <mergeCell ref="B67:E67"/>
    <mergeCell ref="B68:E68"/>
  </mergeCells>
  <conditionalFormatting sqref="G25:H25 G34:H35 G39 G43 G47 G51 H36:H54 G60:G61 G65 G26:G28">
    <cfRule type="cellIs" dxfId="24" priority="3" operator="equal">
      <formula>0</formula>
    </cfRule>
  </conditionalFormatting>
  <conditionalFormatting sqref="H36:H38 H40:H42 H44:H46 H48:H50 H52:H54">
    <cfRule type="cellIs" dxfId="23" priority="2" operator="notEqual">
      <formula>0</formula>
    </cfRule>
  </conditionalFormatting>
  <conditionalFormatting sqref="H26:H28">
    <cfRule type="cellIs" dxfId="22" priority="1" operator="equal">
      <formula>0</formula>
    </cfRule>
  </conditionalFormatting>
  <dataValidations count="1">
    <dataValidation type="decimal" operator="greaterThanOrEqual" allowBlank="1" showInputMessage="1" showErrorMessage="1" errorTitle="Ievadiet decimālskaitli!" error="Realizācijas apjomam jābūt decimālskaitlim!_x000a_Pamēģiniet dedimālskaitļos punkta vietā lietot komatu vai otrādi._x000a_Skaitļi jāievada bez atstarpēm." sqref="G34:H54 G60:G68 G25:H28" xr:uid="{00000000-0002-0000-0000-000000000000}">
      <formula1>0</formula1>
    </dataValidation>
  </dataValidations>
  <printOptions horizontalCentered="1"/>
  <pageMargins left="0.70866141732283472" right="0.70866141732283472" top="0.74803149606299213" bottom="0.74803149606299213" header="0.31496062992125984" footer="0.31496062992125984"/>
  <pageSetup paperSize="9" scale="66" orientation="portrait" blackAndWhite="1" r:id="rId1"/>
  <headerFooter>
    <oddFooter>&amp;C&amp;K01+023&amp;P no &amp;N</oddFooter>
  </headerFooter>
  <rowBreaks count="1" manualBreakCount="1">
    <brk id="4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1</xdr:col>
                    <xdr:colOff>276225</xdr:colOff>
                    <xdr:row>72</xdr:row>
                    <xdr:rowOff>0</xdr:rowOff>
                  </from>
                  <to>
                    <xdr:col>4</xdr:col>
                    <xdr:colOff>152400</xdr:colOff>
                    <xdr:row>73</xdr:row>
                    <xdr:rowOff>0</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276225</xdr:colOff>
                    <xdr:row>73</xdr:row>
                    <xdr:rowOff>76200</xdr:rowOff>
                  </from>
                  <to>
                    <xdr:col>4</xdr:col>
                    <xdr:colOff>152400</xdr:colOff>
                    <xdr:row>74</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stopIfTrue="1" id="{FB1F6451-56D7-4A80-8A0F-CC7B6FE9FD47}">
            <xm:f>Aprekini!$C$22=1</xm:f>
            <x14:dxf>
              <font>
                <b/>
                <i val="0"/>
              </font>
            </x14:dxf>
          </x14:cfRule>
          <x14:cfRule type="expression" priority="11" id="{CF0E9C78-7315-4C0A-BD0B-18AF72BDFD7F}">
            <xm:f>Aprekini!$C$22=1</xm:f>
            <x14:dxf>
              <font>
                <color theme="9" tint="-0.24994659260841701"/>
              </font>
            </x14:dxf>
          </x14:cfRule>
          <xm:sqref>C73</xm:sqref>
        </x14:conditionalFormatting>
        <x14:conditionalFormatting xmlns:xm="http://schemas.microsoft.com/office/excel/2006/main">
          <x14:cfRule type="expression" priority="8" stopIfTrue="1" id="{2760AC75-16DF-47C3-A398-D322B24C066D}">
            <xm:f>Aprekini!$C$22=2</xm:f>
            <x14:dxf>
              <font>
                <b/>
                <i val="0"/>
              </font>
            </x14:dxf>
          </x14:cfRule>
          <x14:cfRule type="expression" priority="12" id="{8EAAF581-34F9-451B-AADF-ED1BEFF372CA}">
            <xm:f>Aprekini!$C$22=2</xm:f>
            <x14:dxf>
              <font>
                <color rgb="FFC00000"/>
              </font>
            </x14:dxf>
          </x14:cfRule>
          <xm:sqref>C74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2:H19"/>
  <sheetViews>
    <sheetView showGridLines="0" workbookViewId="0">
      <selection activeCell="B17" sqref="B17"/>
    </sheetView>
  </sheetViews>
  <sheetFormatPr defaultRowHeight="15" x14ac:dyDescent="0.25"/>
  <cols>
    <col min="1" max="1" width="3.5703125" customWidth="1"/>
    <col min="2" max="3" width="25.85546875" customWidth="1"/>
    <col min="6" max="8" width="23.140625" customWidth="1"/>
  </cols>
  <sheetData>
    <row r="2" spans="2:8" ht="18.75" customHeight="1" x14ac:dyDescent="0.25">
      <c r="B2" s="64" t="s">
        <v>767</v>
      </c>
    </row>
    <row r="3" spans="2:8" x14ac:dyDescent="0.25">
      <c r="B3" s="20" t="s">
        <v>6</v>
      </c>
      <c r="C3" s="82" t="s">
        <v>7</v>
      </c>
      <c r="D3" s="82"/>
      <c r="E3" s="82"/>
      <c r="F3" s="73" t="str">
        <f>IFERROR(IF(VLOOKUP("*"&amp;F7&amp;"*",Table1[],3,FALSE)=0,"",VLOOKUP("*"&amp;F7&amp;"*",Table1[],3,FALSE)),"")</f>
        <v>Sabiedrība ar ierobežotu atbildību “G.MIEŽIS ĀRSTS”</v>
      </c>
      <c r="G3" s="73"/>
      <c r="H3" s="73"/>
    </row>
    <row r="4" spans="2:8" x14ac:dyDescent="0.25">
      <c r="B4" s="20" t="s">
        <v>8</v>
      </c>
      <c r="C4" s="82" t="s">
        <v>9</v>
      </c>
      <c r="D4" s="82"/>
      <c r="E4" s="82"/>
      <c r="F4" s="73"/>
      <c r="G4" s="73"/>
      <c r="H4" s="73"/>
    </row>
    <row r="5" spans="2:8" x14ac:dyDescent="0.25">
      <c r="B5" s="20" t="s">
        <v>10</v>
      </c>
      <c r="C5" s="82" t="s">
        <v>11</v>
      </c>
      <c r="D5" s="82"/>
      <c r="E5" s="82"/>
      <c r="F5" s="73">
        <f>IFERROR(IF(VLOOKUP("*"&amp;F7&amp;"*",Table1[],11,FALSE)=4,"",VLOOKUP("*"&amp;F7&amp;"*",Table1[],4,FALSE)),"")</f>
        <v>40003133216</v>
      </c>
      <c r="G5" s="73"/>
      <c r="H5" s="73"/>
    </row>
    <row r="6" spans="2:8" x14ac:dyDescent="0.25">
      <c r="B6" s="20" t="s">
        <v>53</v>
      </c>
      <c r="C6" s="82" t="s">
        <v>73</v>
      </c>
      <c r="D6" s="82"/>
      <c r="E6" s="82"/>
      <c r="F6" s="73" t="str">
        <f>IFERROR(IF(VLOOKUP("*"&amp;F7&amp;"*",Table1[],5,FALSE)=0,"",VLOOKUP("*"&amp;F7&amp;"*",Table1[],5,FALSE)),"")</f>
        <v>Sabiedrība ar ierobežotu atbildību “G.MIEŽIS ĀRSTS”</v>
      </c>
      <c r="G6" s="73"/>
      <c r="H6" s="73"/>
    </row>
    <row r="7" spans="2:8" x14ac:dyDescent="0.25">
      <c r="B7" s="20" t="s">
        <v>12</v>
      </c>
      <c r="C7" s="82" t="s">
        <v>74</v>
      </c>
      <c r="D7" s="82"/>
      <c r="E7" s="82"/>
      <c r="F7" s="74"/>
      <c r="G7" s="75"/>
      <c r="H7" s="76"/>
    </row>
    <row r="8" spans="2:8" x14ac:dyDescent="0.25">
      <c r="B8" s="20" t="s">
        <v>54</v>
      </c>
      <c r="C8" s="82" t="s">
        <v>14</v>
      </c>
      <c r="D8" s="82"/>
      <c r="E8" s="82"/>
      <c r="F8" s="73" t="str">
        <f>IFERROR(IF(VLOOKUP("*"&amp;F7&amp;"*",Table1[],9,FALSE)=0,"",VLOOKUP("*"&amp;F7&amp;"*",Table1[],9,FALSE)),"")</f>
        <v>t. 67532444</v>
      </c>
      <c r="G8" s="73"/>
      <c r="H8" s="73"/>
    </row>
    <row r="9" spans="2:8" x14ac:dyDescent="0.25">
      <c r="B9" s="20" t="s">
        <v>13</v>
      </c>
      <c r="C9" s="82" t="s">
        <v>15</v>
      </c>
      <c r="D9" s="82"/>
      <c r="E9" s="82"/>
      <c r="F9" s="73" t="str">
        <f>IFERROR(IF(VLOOKUP("*"&amp;F7&amp;"*",Table1[],11,FALSE)=0,"",VLOOKUP("*"&amp;F7&amp;"*",Table1[],11,FALSE)),"")</f>
        <v>info@miecys.lv</v>
      </c>
      <c r="G9" s="73"/>
      <c r="H9" s="73"/>
    </row>
    <row r="12" spans="2:8" ht="18.75" customHeight="1" x14ac:dyDescent="0.25">
      <c r="B12" s="64" t="s">
        <v>766</v>
      </c>
    </row>
    <row r="13" spans="2:8" ht="30" x14ac:dyDescent="0.25">
      <c r="B13" s="61" t="s">
        <v>59</v>
      </c>
      <c r="C13" s="61" t="s">
        <v>60</v>
      </c>
    </row>
    <row r="14" spans="2:8" x14ac:dyDescent="0.25">
      <c r="B14" s="62">
        <v>1</v>
      </c>
      <c r="C14" s="62">
        <v>3</v>
      </c>
    </row>
    <row r="15" spans="2:8" x14ac:dyDescent="0.25">
      <c r="B15" s="30">
        <f>SUM(B16,B20,B24,B28,B32)</f>
        <v>0</v>
      </c>
      <c r="C15" s="30">
        <f>SUM(C16,C20,C24,C28,C32)</f>
        <v>0</v>
      </c>
    </row>
    <row r="16" spans="2:8" x14ac:dyDescent="0.25">
      <c r="B16" s="30">
        <f>SUM(B17:B19)</f>
        <v>0</v>
      </c>
      <c r="C16" s="30">
        <f>SUM(C17:C19)</f>
        <v>0</v>
      </c>
    </row>
    <row r="17" spans="2:3" x14ac:dyDescent="0.25">
      <c r="B17" s="27"/>
      <c r="C17" s="63">
        <f>B17*0.12</f>
        <v>0</v>
      </c>
    </row>
    <row r="18" spans="2:3" x14ac:dyDescent="0.25">
      <c r="B18" s="27"/>
      <c r="C18" s="63">
        <f>B18*0.21</f>
        <v>0</v>
      </c>
    </row>
    <row r="19" spans="2:3" x14ac:dyDescent="0.25">
      <c r="B19" s="27"/>
      <c r="C19" s="63">
        <f>B19*0.21</f>
        <v>0</v>
      </c>
    </row>
  </sheetData>
  <sheetProtection sheet="1" objects="1" scenarios="1" selectLockedCells="1"/>
  <mergeCells count="14">
    <mergeCell ref="C3:E3"/>
    <mergeCell ref="F3:H3"/>
    <mergeCell ref="C4:E4"/>
    <mergeCell ref="F4:H4"/>
    <mergeCell ref="C5:E5"/>
    <mergeCell ref="F5:H5"/>
    <mergeCell ref="C9:E9"/>
    <mergeCell ref="F9:H9"/>
    <mergeCell ref="C6:E6"/>
    <mergeCell ref="F6:H6"/>
    <mergeCell ref="C7:E7"/>
    <mergeCell ref="F7:H7"/>
    <mergeCell ref="C8:E8"/>
    <mergeCell ref="F8:H8"/>
  </mergeCells>
  <conditionalFormatting sqref="B15:C16 C17:C19">
    <cfRule type="cellIs" dxfId="17" priority="2" operator="equal">
      <formula>0</formula>
    </cfRule>
  </conditionalFormatting>
  <conditionalFormatting sqref="C17:C19">
    <cfRule type="cellIs" dxfId="16" priority="1" operator="notEqual">
      <formula>0</formula>
    </cfRule>
  </conditionalFormatting>
  <dataValidations count="1">
    <dataValidation type="decimal" operator="greaterThanOrEqual" allowBlank="1" showInputMessage="1" showErrorMessage="1" errorTitle="Ievadiet decimālskaitli!" error="Realizācijas apjomam jābūt decimālskaitlim!_x000a_Pamēģiniet dedimālskaitļos punkta vietā lietot komatu vai otrādi._x000a_Skaitļi jāievada bez atstarpēm." sqref="B15:C19" xr:uid="{00000000-0002-0000-0100-000000000000}">
      <formula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3:W152"/>
  <sheetViews>
    <sheetView topLeftCell="D1" zoomScale="85" zoomScaleNormal="85" workbookViewId="0">
      <selection activeCell="F4" sqref="F4"/>
    </sheetView>
  </sheetViews>
  <sheetFormatPr defaultRowHeight="15" x14ac:dyDescent="0.25"/>
  <cols>
    <col min="1" max="1" width="3.5703125" customWidth="1"/>
    <col min="2" max="2" width="35.7109375" customWidth="1"/>
    <col min="5" max="5" width="14.42578125" customWidth="1"/>
    <col min="6" max="6" width="11.85546875" customWidth="1"/>
    <col min="7" max="7" width="12.28515625" customWidth="1"/>
    <col min="8" max="8" width="12.28515625" bestFit="1" customWidth="1"/>
    <col min="9" max="9" width="50.42578125" customWidth="1"/>
    <col min="10" max="10" width="16" customWidth="1"/>
    <col min="11" max="11" width="20.28515625" customWidth="1"/>
    <col min="12" max="12" width="19" customWidth="1"/>
    <col min="13" max="13" width="14.28515625" customWidth="1"/>
    <col min="15" max="15" width="9.7109375" customWidth="1"/>
    <col min="16" max="18" width="12" customWidth="1"/>
    <col min="19" max="19" width="12.5703125" customWidth="1"/>
  </cols>
  <sheetData>
    <row r="3" spans="2:23" x14ac:dyDescent="0.25">
      <c r="B3" t="s">
        <v>24</v>
      </c>
      <c r="E3" t="s">
        <v>285</v>
      </c>
      <c r="F3" s="6" t="s">
        <v>270</v>
      </c>
      <c r="G3" s="6" t="s">
        <v>440</v>
      </c>
      <c r="H3" s="6" t="s">
        <v>49</v>
      </c>
      <c r="I3" t="s">
        <v>441</v>
      </c>
      <c r="J3" t="s">
        <v>28</v>
      </c>
      <c r="K3" t="s">
        <v>438</v>
      </c>
      <c r="L3" t="s">
        <v>764</v>
      </c>
      <c r="M3" t="s">
        <v>687</v>
      </c>
      <c r="N3" t="s">
        <v>686</v>
      </c>
      <c r="O3" t="s">
        <v>763</v>
      </c>
      <c r="P3" t="s">
        <v>762</v>
      </c>
      <c r="Q3" t="s">
        <v>51</v>
      </c>
      <c r="R3" t="s">
        <v>52</v>
      </c>
      <c r="V3" s="65" t="s">
        <v>854</v>
      </c>
      <c r="W3" s="65" t="s">
        <v>855</v>
      </c>
    </row>
    <row r="4" spans="2:23" ht="15.75" x14ac:dyDescent="0.25">
      <c r="B4" s="2" t="str">
        <f>IF(OR(ISBLANK(VeidlapaLieltirg!F16),VeidlapaLieltirg!F16=0),"",VeidlapaLieltirg!F16)</f>
        <v/>
      </c>
      <c r="E4" s="7" t="s">
        <v>271</v>
      </c>
      <c r="F4" s="5" t="s">
        <v>88</v>
      </c>
      <c r="G4" s="5" t="s">
        <v>181</v>
      </c>
      <c r="H4" s="5">
        <v>40003133216</v>
      </c>
      <c r="I4" s="5" t="s">
        <v>181</v>
      </c>
      <c r="J4" s="5"/>
      <c r="K4" t="s">
        <v>361</v>
      </c>
      <c r="L4" s="5"/>
      <c r="M4" s="5" t="s">
        <v>444</v>
      </c>
      <c r="N4" s="5" t="s">
        <v>530</v>
      </c>
      <c r="O4" s="5" t="s">
        <v>691</v>
      </c>
      <c r="P4" s="5" t="s">
        <v>610</v>
      </c>
      <c r="Q4" s="5" t="s">
        <v>88</v>
      </c>
      <c r="R4" s="36"/>
      <c r="U4" t="s">
        <v>770</v>
      </c>
      <c r="V4" t="str">
        <f t="shared" ref="V4:V35" si="0">RIGHT(U4,LEN(U4)-SEARCH(": ",U4,1)-1)</f>
        <v>40003600116</v>
      </c>
      <c r="W4" t="str">
        <f t="shared" ref="W4:W35" si="1">LEFT(U4,SEARCH(" Reģ",U4,1)-1)</f>
        <v>"JOHNSON &amp; JOHNSON AB LATVIJAS FILIĀLE"</v>
      </c>
    </row>
    <row r="5" spans="2:23" ht="15.75" x14ac:dyDescent="0.25">
      <c r="E5" s="35" t="s">
        <v>286</v>
      </c>
      <c r="F5" s="5" t="s">
        <v>89</v>
      </c>
      <c r="G5" s="5" t="s">
        <v>182</v>
      </c>
      <c r="H5" s="5">
        <v>40003633032</v>
      </c>
      <c r="I5" s="5" t="s">
        <v>182</v>
      </c>
      <c r="J5" s="5"/>
      <c r="K5" t="s">
        <v>362</v>
      </c>
      <c r="L5" s="5"/>
      <c r="M5" s="5" t="s">
        <v>445</v>
      </c>
      <c r="N5" s="5" t="s">
        <v>531</v>
      </c>
      <c r="O5" s="5" t="s">
        <v>692</v>
      </c>
      <c r="P5" s="5" t="s">
        <v>611</v>
      </c>
      <c r="Q5" s="5" t="s">
        <v>89</v>
      </c>
      <c r="R5" s="8"/>
      <c r="U5" t="s">
        <v>771</v>
      </c>
      <c r="V5" t="str">
        <f t="shared" si="0"/>
        <v>50003997841</v>
      </c>
      <c r="W5" t="str">
        <f t="shared" si="1"/>
        <v>"Wellman Logistics" SIA</v>
      </c>
    </row>
    <row r="6" spans="2:23" ht="15.75" x14ac:dyDescent="0.25">
      <c r="B6" t="s">
        <v>25</v>
      </c>
      <c r="E6" s="7" t="s">
        <v>272</v>
      </c>
      <c r="F6" s="5" t="s">
        <v>90</v>
      </c>
      <c r="G6" s="5" t="s">
        <v>183</v>
      </c>
      <c r="H6" s="5">
        <v>40103982338</v>
      </c>
      <c r="I6" s="5" t="s">
        <v>183</v>
      </c>
      <c r="J6" s="5"/>
      <c r="K6" t="s">
        <v>363</v>
      </c>
      <c r="L6" s="5"/>
      <c r="M6" s="5" t="s">
        <v>446</v>
      </c>
      <c r="N6" s="5" t="s">
        <v>532</v>
      </c>
      <c r="O6" s="5" t="s">
        <v>693</v>
      </c>
      <c r="P6" s="5" t="s">
        <v>612</v>
      </c>
      <c r="Q6" s="5" t="s">
        <v>90</v>
      </c>
      <c r="R6" s="36"/>
      <c r="U6" t="s">
        <v>772</v>
      </c>
      <c r="V6" t="str">
        <f t="shared" si="0"/>
        <v>40003068518</v>
      </c>
      <c r="W6" t="str">
        <f t="shared" si="1"/>
        <v>AGA SIA</v>
      </c>
    </row>
    <row r="7" spans="2:23" ht="15.75" x14ac:dyDescent="0.25">
      <c r="B7" s="3">
        <f t="array" ref="B7">MIN(SEARCH({0;1;2;3;4;5;6;7;8;9},B4&amp;"0123456789"))</f>
        <v>1</v>
      </c>
      <c r="E7" s="7" t="s">
        <v>273</v>
      </c>
      <c r="F7" s="5" t="s">
        <v>91</v>
      </c>
      <c r="G7" s="5" t="s">
        <v>184</v>
      </c>
      <c r="H7" s="5">
        <v>40003855277</v>
      </c>
      <c r="I7" s="5" t="s">
        <v>184</v>
      </c>
      <c r="J7" s="5"/>
      <c r="K7" t="s">
        <v>364</v>
      </c>
      <c r="L7" s="5"/>
      <c r="M7" s="5" t="s">
        <v>447</v>
      </c>
      <c r="N7" s="5" t="s">
        <v>533</v>
      </c>
      <c r="O7" s="5" t="s">
        <v>694</v>
      </c>
      <c r="P7" s="5" t="s">
        <v>613</v>
      </c>
      <c r="Q7" s="5" t="s">
        <v>91</v>
      </c>
      <c r="R7" s="36"/>
      <c r="U7" t="s">
        <v>773</v>
      </c>
      <c r="V7" t="str">
        <f t="shared" si="0"/>
        <v>40003034935</v>
      </c>
      <c r="W7" t="str">
        <f t="shared" si="1"/>
        <v>Akciju sabiedrība “GRINDEKS”</v>
      </c>
    </row>
    <row r="8" spans="2:23" ht="15" customHeight="1" x14ac:dyDescent="0.25">
      <c r="E8" s="7" t="s">
        <v>274</v>
      </c>
      <c r="F8" s="5" t="s">
        <v>92</v>
      </c>
      <c r="G8" s="5" t="s">
        <v>185</v>
      </c>
      <c r="H8" s="5">
        <v>40103724554</v>
      </c>
      <c r="I8" s="5" t="s">
        <v>185</v>
      </c>
      <c r="J8" s="5"/>
      <c r="K8" t="s">
        <v>365</v>
      </c>
      <c r="L8" s="5"/>
      <c r="M8" s="5" t="s">
        <v>448</v>
      </c>
      <c r="N8" s="5"/>
      <c r="O8" s="5"/>
      <c r="P8" s="5" t="s">
        <v>614</v>
      </c>
      <c r="Q8" s="5" t="s">
        <v>92</v>
      </c>
      <c r="R8" s="36"/>
      <c r="U8" t="s">
        <v>774</v>
      </c>
      <c r="V8" t="str">
        <f t="shared" si="0"/>
        <v>40003007246</v>
      </c>
      <c r="W8" t="str">
        <f t="shared" si="1"/>
        <v>Akciju sabiedrība “Olainfarm”</v>
      </c>
    </row>
    <row r="9" spans="2:23" ht="15.75" x14ac:dyDescent="0.25">
      <c r="B9" t="s">
        <v>26</v>
      </c>
      <c r="E9" s="7" t="s">
        <v>275</v>
      </c>
      <c r="F9" s="5" t="s">
        <v>93</v>
      </c>
      <c r="G9" s="5" t="s">
        <v>186</v>
      </c>
      <c r="H9" s="5">
        <v>45403045978</v>
      </c>
      <c r="I9" s="5" t="s">
        <v>186</v>
      </c>
      <c r="J9" s="5"/>
      <c r="K9" t="s">
        <v>366</v>
      </c>
      <c r="L9" s="5"/>
      <c r="M9" s="5" t="s">
        <v>449</v>
      </c>
      <c r="N9" s="5" t="s">
        <v>534</v>
      </c>
      <c r="O9" s="5" t="s">
        <v>695</v>
      </c>
      <c r="P9" s="5" t="s">
        <v>615</v>
      </c>
      <c r="Q9" s="5" t="s">
        <v>93</v>
      </c>
      <c r="R9" s="36"/>
      <c r="U9" t="s">
        <v>775</v>
      </c>
      <c r="V9" t="str">
        <f t="shared" si="0"/>
        <v>40003234547</v>
      </c>
      <c r="W9" t="str">
        <f t="shared" si="1"/>
        <v>AS "RECIPE PLUS"</v>
      </c>
    </row>
    <row r="10" spans="2:23" ht="15.75" x14ac:dyDescent="0.25">
      <c r="B10" s="3">
        <f t="array" aca="1" ref="B10" ca="1">IF(ISNUMBER(VALUE(B13)),LEN(B13),MATCH(TRUE,ISERROR(VALUE(MID(B13,ROW(INDIRECT("1:"&amp;LEN(B13))),1))),0)-1)</f>
        <v>0</v>
      </c>
      <c r="E10" s="7" t="s">
        <v>276</v>
      </c>
      <c r="F10" s="5" t="s">
        <v>94</v>
      </c>
      <c r="G10" s="5" t="s">
        <v>187</v>
      </c>
      <c r="H10" s="5">
        <v>40003056769</v>
      </c>
      <c r="I10" s="5" t="s">
        <v>187</v>
      </c>
      <c r="J10" s="5"/>
      <c r="K10" t="s">
        <v>367</v>
      </c>
      <c r="L10" s="5"/>
      <c r="M10" s="5" t="s">
        <v>450</v>
      </c>
      <c r="N10" s="5" t="s">
        <v>535</v>
      </c>
      <c r="O10" s="5" t="s">
        <v>696</v>
      </c>
      <c r="P10" s="5" t="s">
        <v>616</v>
      </c>
      <c r="Q10" s="5" t="s">
        <v>94</v>
      </c>
      <c r="R10" s="36"/>
      <c r="U10" t="s">
        <v>776</v>
      </c>
      <c r="V10" t="str">
        <f t="shared" si="0"/>
        <v>55403012521</v>
      </c>
      <c r="W10" t="str">
        <f t="shared" si="1"/>
        <v>AS “SENTOR FARM APTIEKAS”</v>
      </c>
    </row>
    <row r="11" spans="2:23" ht="15.75" x14ac:dyDescent="0.25">
      <c r="E11" s="7" t="s">
        <v>277</v>
      </c>
      <c r="F11" s="33" t="s">
        <v>95</v>
      </c>
      <c r="G11" s="33" t="s">
        <v>188</v>
      </c>
      <c r="H11" s="33">
        <v>43603075924</v>
      </c>
      <c r="I11" s="33" t="s">
        <v>188</v>
      </c>
      <c r="J11" s="33"/>
      <c r="K11" t="s">
        <v>368</v>
      </c>
      <c r="L11" s="33"/>
      <c r="M11" s="33" t="s">
        <v>451</v>
      </c>
      <c r="N11" s="33" t="s">
        <v>536</v>
      </c>
      <c r="O11" s="33" t="s">
        <v>697</v>
      </c>
      <c r="P11" s="33" t="s">
        <v>617</v>
      </c>
      <c r="Q11" s="33" t="s">
        <v>95</v>
      </c>
      <c r="R11" s="34"/>
      <c r="U11" t="s">
        <v>777</v>
      </c>
      <c r="V11" t="str">
        <f t="shared" si="0"/>
        <v>40003558181</v>
      </c>
      <c r="W11" t="str">
        <f t="shared" si="1"/>
        <v>EUROAPTIEKA, SIA</v>
      </c>
    </row>
    <row r="12" spans="2:23" ht="15.75" x14ac:dyDescent="0.25">
      <c r="B12" t="s">
        <v>27</v>
      </c>
      <c r="E12" s="7" t="s">
        <v>278</v>
      </c>
      <c r="F12" s="33" t="s">
        <v>96</v>
      </c>
      <c r="G12" s="33" t="s">
        <v>189</v>
      </c>
      <c r="H12" s="33">
        <v>40003889593</v>
      </c>
      <c r="I12" s="33" t="s">
        <v>189</v>
      </c>
      <c r="J12" s="33"/>
      <c r="K12" t="s">
        <v>369</v>
      </c>
      <c r="L12" s="33"/>
      <c r="M12" s="33" t="s">
        <v>452</v>
      </c>
      <c r="N12" s="33" t="s">
        <v>537</v>
      </c>
      <c r="O12" s="33" t="s">
        <v>698</v>
      </c>
      <c r="P12" s="33" t="s">
        <v>618</v>
      </c>
      <c r="Q12" s="33" t="s">
        <v>96</v>
      </c>
      <c r="R12" s="34"/>
      <c r="U12" t="s">
        <v>778</v>
      </c>
      <c r="V12" t="str">
        <f t="shared" si="0"/>
        <v>40103665551</v>
      </c>
      <c r="W12" t="str">
        <f t="shared" si="1"/>
        <v>Frankopharm Group, SIA</v>
      </c>
    </row>
    <row r="13" spans="2:23" ht="15.75" x14ac:dyDescent="0.25">
      <c r="B13" s="4" t="str">
        <f>MID(B4,B7,LEN(B4))&amp;"a"</f>
        <v>a</v>
      </c>
      <c r="E13" s="7" t="s">
        <v>279</v>
      </c>
      <c r="F13" s="33" t="s">
        <v>97</v>
      </c>
      <c r="G13" s="33" t="s">
        <v>190</v>
      </c>
      <c r="H13" s="33">
        <v>40003386713</v>
      </c>
      <c r="I13" s="33" t="s">
        <v>190</v>
      </c>
      <c r="J13" s="33"/>
      <c r="K13" t="s">
        <v>370</v>
      </c>
      <c r="L13" s="33"/>
      <c r="M13" s="33" t="s">
        <v>453</v>
      </c>
      <c r="N13" s="33" t="s">
        <v>538</v>
      </c>
      <c r="O13" s="33" t="s">
        <v>699</v>
      </c>
      <c r="P13" s="33" t="s">
        <v>619</v>
      </c>
      <c r="Q13" s="33" t="s">
        <v>97</v>
      </c>
      <c r="R13" s="34"/>
      <c r="U13" t="s">
        <v>779</v>
      </c>
      <c r="V13" t="str">
        <f t="shared" si="0"/>
        <v>40003633032</v>
      </c>
      <c r="W13" t="str">
        <f t="shared" si="1"/>
        <v>GlaxoSmithKline Latvia SIA</v>
      </c>
    </row>
    <row r="14" spans="2:23" ht="15.75" x14ac:dyDescent="0.25">
      <c r="B14" s="58"/>
      <c r="E14" s="7" t="s">
        <v>280</v>
      </c>
      <c r="F14" s="33" t="s">
        <v>98</v>
      </c>
      <c r="G14" s="33" t="s">
        <v>191</v>
      </c>
      <c r="H14" s="33">
        <v>40203040440</v>
      </c>
      <c r="I14" s="33" t="s">
        <v>191</v>
      </c>
      <c r="J14" s="33"/>
      <c r="K14" t="s">
        <v>371</v>
      </c>
      <c r="L14" s="33"/>
      <c r="M14" s="33" t="s">
        <v>454</v>
      </c>
      <c r="N14" s="33" t="s">
        <v>539</v>
      </c>
      <c r="O14" s="33" t="s">
        <v>700</v>
      </c>
      <c r="P14" s="33" t="s">
        <v>620</v>
      </c>
      <c r="Q14" s="33" t="s">
        <v>98</v>
      </c>
      <c r="R14" s="34"/>
      <c r="U14" t="s">
        <v>780</v>
      </c>
      <c r="V14" t="str">
        <f t="shared" si="0"/>
        <v>40103236455</v>
      </c>
      <c r="W14" t="str">
        <f t="shared" si="1"/>
        <v>Merck Serono SIA</v>
      </c>
    </row>
    <row r="15" spans="2:23" ht="15.75" x14ac:dyDescent="0.25">
      <c r="B15" t="s">
        <v>45</v>
      </c>
      <c r="E15" s="7" t="s">
        <v>287</v>
      </c>
      <c r="F15" s="33" t="s">
        <v>99</v>
      </c>
      <c r="G15" s="33" t="s">
        <v>192</v>
      </c>
      <c r="H15" s="33">
        <v>40003593168</v>
      </c>
      <c r="I15" s="33" t="s">
        <v>192</v>
      </c>
      <c r="J15" s="33"/>
      <c r="K15" t="s">
        <v>372</v>
      </c>
      <c r="L15" s="33"/>
      <c r="M15" s="33" t="s">
        <v>455</v>
      </c>
      <c r="N15" s="33" t="s">
        <v>540</v>
      </c>
      <c r="O15" s="33" t="s">
        <v>701</v>
      </c>
      <c r="P15" s="33" t="s">
        <v>621</v>
      </c>
      <c r="Q15" s="33" t="s">
        <v>99</v>
      </c>
      <c r="R15" s="34"/>
      <c r="U15" t="s">
        <v>781</v>
      </c>
      <c r="V15" t="str">
        <f t="shared" si="0"/>
        <v>50103850761</v>
      </c>
      <c r="W15" t="str">
        <f t="shared" si="1"/>
        <v>Orthos Pharma, SIA</v>
      </c>
    </row>
    <row r="16" spans="2:23" ht="15.75" x14ac:dyDescent="0.25">
      <c r="B16" s="9" t="str">
        <f ca="1">IF(TEXT(MID(B13,1,B10),"000")="","xx",TEXT(MID(B13,1,B10),"000"))</f>
        <v>xx</v>
      </c>
      <c r="E16" s="7" t="s">
        <v>281</v>
      </c>
      <c r="F16" s="33" t="s">
        <v>100</v>
      </c>
      <c r="G16" s="33" t="s">
        <v>193</v>
      </c>
      <c r="H16" s="33">
        <v>40003597719</v>
      </c>
      <c r="I16" s="33" t="s">
        <v>193</v>
      </c>
      <c r="J16" s="33"/>
      <c r="K16" t="s">
        <v>373</v>
      </c>
      <c r="L16" s="33"/>
      <c r="M16" s="33" t="s">
        <v>456</v>
      </c>
      <c r="N16" s="33" t="s">
        <v>541</v>
      </c>
      <c r="O16" s="33" t="s">
        <v>702</v>
      </c>
      <c r="P16" s="33" t="s">
        <v>622</v>
      </c>
      <c r="Q16" s="33" t="s">
        <v>100</v>
      </c>
      <c r="R16" s="34"/>
      <c r="U16" t="s">
        <v>782</v>
      </c>
      <c r="V16" t="str">
        <f t="shared" si="0"/>
        <v>40103071266</v>
      </c>
      <c r="W16" t="str">
        <f t="shared" si="1"/>
        <v>Ražošanas komercfirma “BALTFARM” sabiedrība ar ierobežotu atbildību</v>
      </c>
    </row>
    <row r="17" spans="2:23" ht="15.75" x14ac:dyDescent="0.25">
      <c r="E17" s="7" t="s">
        <v>288</v>
      </c>
      <c r="F17" s="33" t="s">
        <v>101</v>
      </c>
      <c r="G17" s="33" t="s">
        <v>194</v>
      </c>
      <c r="H17" s="33">
        <v>40003005832</v>
      </c>
      <c r="I17" s="33" t="s">
        <v>194</v>
      </c>
      <c r="J17" s="33"/>
      <c r="K17" t="s">
        <v>374</v>
      </c>
      <c r="L17" s="33"/>
      <c r="M17" s="33" t="s">
        <v>457</v>
      </c>
      <c r="N17" s="33" t="s">
        <v>542</v>
      </c>
      <c r="O17" s="33" t="s">
        <v>703</v>
      </c>
      <c r="P17" s="33" t="s">
        <v>623</v>
      </c>
      <c r="Q17" s="33" t="s">
        <v>101</v>
      </c>
      <c r="R17" s="34"/>
      <c r="U17" t="s">
        <v>783</v>
      </c>
      <c r="V17" t="str">
        <f t="shared" si="0"/>
        <v>40003133428</v>
      </c>
      <c r="W17" t="str">
        <f t="shared" si="1"/>
        <v>Sabiedrība ar ierobežotu atbildību “TAMRO”</v>
      </c>
    </row>
    <row r="18" spans="2:23" ht="15.75" x14ac:dyDescent="0.25">
      <c r="E18" s="7" t="s">
        <v>289</v>
      </c>
      <c r="F18" s="33" t="s">
        <v>102</v>
      </c>
      <c r="G18" s="33" t="s">
        <v>195</v>
      </c>
      <c r="H18" s="33">
        <v>40103040641</v>
      </c>
      <c r="I18" s="33" t="s">
        <v>195</v>
      </c>
      <c r="J18" s="33"/>
      <c r="K18" t="s">
        <v>375</v>
      </c>
      <c r="L18" s="33"/>
      <c r="M18" s="33" t="s">
        <v>458</v>
      </c>
      <c r="N18" s="33" t="s">
        <v>543</v>
      </c>
      <c r="O18" s="33" t="s">
        <v>704</v>
      </c>
      <c r="P18" s="33" t="s">
        <v>624</v>
      </c>
      <c r="Q18" s="33" t="s">
        <v>102</v>
      </c>
      <c r="R18" s="34"/>
      <c r="U18" t="s">
        <v>784</v>
      </c>
      <c r="V18" t="str">
        <f t="shared" si="0"/>
        <v>40003719646</v>
      </c>
      <c r="W18" t="str">
        <f t="shared" si="1"/>
        <v>Sabiedrība ar ierobežotu atbildību "AlenMed Promotion"</v>
      </c>
    </row>
    <row r="19" spans="2:23" ht="15.75" x14ac:dyDescent="0.25">
      <c r="B19" t="s">
        <v>44</v>
      </c>
      <c r="E19" s="7" t="s">
        <v>290</v>
      </c>
      <c r="F19" s="33" t="s">
        <v>103</v>
      </c>
      <c r="G19" s="33" t="s">
        <v>196</v>
      </c>
      <c r="H19" s="33">
        <v>40003551465</v>
      </c>
      <c r="I19" s="33" t="s">
        <v>196</v>
      </c>
      <c r="J19" s="33"/>
      <c r="K19" t="s">
        <v>376</v>
      </c>
      <c r="L19" s="33"/>
      <c r="M19" s="33" t="s">
        <v>459</v>
      </c>
      <c r="N19" s="33" t="s">
        <v>544</v>
      </c>
      <c r="O19" s="33"/>
      <c r="P19" s="33" t="s">
        <v>625</v>
      </c>
      <c r="Q19" s="33" t="s">
        <v>103</v>
      </c>
      <c r="R19" s="34"/>
      <c r="U19" t="s">
        <v>785</v>
      </c>
      <c r="V19" t="str">
        <f t="shared" si="0"/>
        <v>40003640212</v>
      </c>
      <c r="W19" t="str">
        <f t="shared" si="1"/>
        <v>Sabiedrība ar ierobežotu atbildību "ASTRA LOGISTIC Ltd."</v>
      </c>
    </row>
    <row r="20" spans="2:23" ht="15.75" x14ac:dyDescent="0.25">
      <c r="B20" s="1" t="str">
        <f ca="1">IFERROR(VLOOKUP("*"&amp;B16&amp;"*",Table1[],5,FALSE),"")</f>
        <v/>
      </c>
      <c r="E20" s="7" t="s">
        <v>291</v>
      </c>
      <c r="F20" s="33" t="s">
        <v>104</v>
      </c>
      <c r="G20" s="33" t="s">
        <v>197</v>
      </c>
      <c r="H20" s="33">
        <v>40003846293</v>
      </c>
      <c r="I20" s="33" t="s">
        <v>197</v>
      </c>
      <c r="J20" s="33"/>
      <c r="K20" t="s">
        <v>377</v>
      </c>
      <c r="L20" s="33"/>
      <c r="M20" s="33" t="s">
        <v>460</v>
      </c>
      <c r="N20" s="33" t="s">
        <v>545</v>
      </c>
      <c r="O20" s="33" t="s">
        <v>705</v>
      </c>
      <c r="P20" s="33" t="s">
        <v>626</v>
      </c>
      <c r="Q20" s="33" t="s">
        <v>104</v>
      </c>
      <c r="R20" s="34"/>
      <c r="U20" t="s">
        <v>786</v>
      </c>
      <c r="V20" t="str">
        <f t="shared" si="0"/>
        <v>40103643906</v>
      </c>
      <c r="W20" t="str">
        <f t="shared" si="1"/>
        <v>Sabiedrība ar ierobežotu atbildību "Astra Pharma"</v>
      </c>
    </row>
    <row r="21" spans="2:23" ht="15.75" x14ac:dyDescent="0.25">
      <c r="E21" s="7" t="s">
        <v>292</v>
      </c>
      <c r="F21" s="33" t="s">
        <v>105</v>
      </c>
      <c r="G21" s="33" t="s">
        <v>198</v>
      </c>
      <c r="H21" s="33">
        <v>40003926635</v>
      </c>
      <c r="I21" s="33" t="s">
        <v>198</v>
      </c>
      <c r="J21" s="33"/>
      <c r="K21" t="s">
        <v>378</v>
      </c>
      <c r="L21" s="33"/>
      <c r="M21" s="33" t="s">
        <v>461</v>
      </c>
      <c r="N21" s="33" t="s">
        <v>546</v>
      </c>
      <c r="O21" s="33"/>
      <c r="P21" s="33" t="s">
        <v>627</v>
      </c>
      <c r="Q21" s="33" t="s">
        <v>105</v>
      </c>
      <c r="R21" s="34"/>
      <c r="U21" t="s">
        <v>787</v>
      </c>
      <c r="V21" t="str">
        <f t="shared" si="0"/>
        <v>40103211983</v>
      </c>
      <c r="W21" t="str">
        <f t="shared" si="1"/>
        <v>Sabiedrība ar ierobežotu atbildību "BALTACOM"</v>
      </c>
    </row>
    <row r="22" spans="2:23" ht="15.75" x14ac:dyDescent="0.25">
      <c r="B22" t="s">
        <v>50</v>
      </c>
      <c r="C22" s="1">
        <v>1</v>
      </c>
      <c r="E22" s="7" t="s">
        <v>293</v>
      </c>
      <c r="F22" s="33" t="s">
        <v>106</v>
      </c>
      <c r="G22" s="33" t="s">
        <v>199</v>
      </c>
      <c r="H22" s="33">
        <v>50003883291</v>
      </c>
      <c r="I22" s="33" t="s">
        <v>199</v>
      </c>
      <c r="J22" s="33"/>
      <c r="K22" t="s">
        <v>379</v>
      </c>
      <c r="L22" s="33"/>
      <c r="M22" s="33" t="s">
        <v>462</v>
      </c>
      <c r="N22" s="33" t="s">
        <v>547</v>
      </c>
      <c r="O22" s="33" t="s">
        <v>706</v>
      </c>
      <c r="P22" s="33" t="s">
        <v>628</v>
      </c>
      <c r="Q22" s="33" t="s">
        <v>106</v>
      </c>
      <c r="R22" s="34"/>
      <c r="U22" t="s">
        <v>788</v>
      </c>
      <c r="V22" t="str">
        <f t="shared" si="0"/>
        <v>40003898401</v>
      </c>
      <c r="W22" t="str">
        <f t="shared" si="1"/>
        <v>Sabiedrība ar ierobežotu atbildību "DMF"</v>
      </c>
    </row>
    <row r="23" spans="2:23" ht="15.75" x14ac:dyDescent="0.25">
      <c r="E23" s="7" t="s">
        <v>294</v>
      </c>
      <c r="F23" s="33" t="s">
        <v>107</v>
      </c>
      <c r="G23" s="33" t="s">
        <v>200</v>
      </c>
      <c r="H23" s="33">
        <v>40003719646</v>
      </c>
      <c r="I23" s="33" t="s">
        <v>200</v>
      </c>
      <c r="J23" s="33"/>
      <c r="K23" t="s">
        <v>380</v>
      </c>
      <c r="L23" s="33"/>
      <c r="M23" s="33" t="s">
        <v>463</v>
      </c>
      <c r="N23" s="33" t="s">
        <v>548</v>
      </c>
      <c r="O23" s="33" t="s">
        <v>707</v>
      </c>
      <c r="P23" s="33" t="s">
        <v>629</v>
      </c>
      <c r="Q23" s="33" t="s">
        <v>107</v>
      </c>
      <c r="R23" s="34"/>
      <c r="U23" t="s">
        <v>789</v>
      </c>
      <c r="V23" t="str">
        <f t="shared" si="0"/>
        <v>40003284675</v>
      </c>
      <c r="W23" t="str">
        <f t="shared" si="1"/>
        <v>Sabiedrība ar ierobežotu atbildību "ELME MESSER L"</v>
      </c>
    </row>
    <row r="24" spans="2:23" ht="15.75" x14ac:dyDescent="0.25">
      <c r="E24" s="7" t="s">
        <v>295</v>
      </c>
      <c r="F24" s="33" t="s">
        <v>108</v>
      </c>
      <c r="G24" s="33" t="s">
        <v>201</v>
      </c>
      <c r="H24" s="33">
        <v>40003898401</v>
      </c>
      <c r="I24" s="33" t="s">
        <v>201</v>
      </c>
      <c r="J24" s="33"/>
      <c r="K24" t="s">
        <v>381</v>
      </c>
      <c r="L24" s="33"/>
      <c r="M24" s="33" t="s">
        <v>464</v>
      </c>
      <c r="N24" s="33" t="s">
        <v>549</v>
      </c>
      <c r="O24" s="33"/>
      <c r="P24" s="33" t="s">
        <v>630</v>
      </c>
      <c r="Q24" s="33" t="s">
        <v>108</v>
      </c>
      <c r="R24" s="34"/>
      <c r="U24" t="s">
        <v>790</v>
      </c>
      <c r="V24" t="str">
        <f t="shared" si="0"/>
        <v>40103779622</v>
      </c>
      <c r="W24" t="str">
        <f t="shared" si="1"/>
        <v>Sabiedrība ar ierobežotu atbildību "Europharm Logistics"</v>
      </c>
    </row>
    <row r="25" spans="2:23" ht="15.75" x14ac:dyDescent="0.25">
      <c r="E25" s="7" t="s">
        <v>296</v>
      </c>
      <c r="F25" s="33" t="s">
        <v>109</v>
      </c>
      <c r="G25" s="33" t="s">
        <v>202</v>
      </c>
      <c r="H25" s="33">
        <v>40103194912</v>
      </c>
      <c r="I25" s="33" t="s">
        <v>202</v>
      </c>
      <c r="J25" s="33"/>
      <c r="K25" t="s">
        <v>382</v>
      </c>
      <c r="L25" s="33"/>
      <c r="M25" s="33" t="s">
        <v>465</v>
      </c>
      <c r="N25" s="33" t="s">
        <v>550</v>
      </c>
      <c r="O25" s="33" t="s">
        <v>708</v>
      </c>
      <c r="P25" s="33" t="s">
        <v>631</v>
      </c>
      <c r="Q25" s="33" t="s">
        <v>109</v>
      </c>
      <c r="R25" s="34"/>
      <c r="U25" t="s">
        <v>791</v>
      </c>
      <c r="V25" t="str">
        <f t="shared" si="0"/>
        <v>40103194912</v>
      </c>
      <c r="W25" t="str">
        <f t="shared" si="1"/>
        <v>Sabiedrība ar ierobežotu atbildību "FILLERS"</v>
      </c>
    </row>
    <row r="26" spans="2:23" ht="15.75" x14ac:dyDescent="0.25">
      <c r="E26" s="7" t="s">
        <v>297</v>
      </c>
      <c r="F26" s="33" t="s">
        <v>110</v>
      </c>
      <c r="G26" s="33" t="s">
        <v>203</v>
      </c>
      <c r="H26" s="33">
        <v>40103245655</v>
      </c>
      <c r="I26" s="33" t="s">
        <v>203</v>
      </c>
      <c r="J26" s="33"/>
      <c r="K26" t="s">
        <v>383</v>
      </c>
      <c r="L26" s="33"/>
      <c r="M26" s="33" t="s">
        <v>466</v>
      </c>
      <c r="N26" s="33" t="s">
        <v>551</v>
      </c>
      <c r="O26" s="33"/>
      <c r="P26" s="33" t="s">
        <v>632</v>
      </c>
      <c r="Q26" s="33" t="s">
        <v>110</v>
      </c>
      <c r="R26" s="34"/>
      <c r="U26" t="s">
        <v>792</v>
      </c>
      <c r="V26" t="str">
        <f t="shared" si="0"/>
        <v>40103291334</v>
      </c>
      <c r="W26" t="str">
        <f t="shared" si="1"/>
        <v>Sabiedrība ar ierobežotu atbildību "Filo &amp; Karlo"</v>
      </c>
    </row>
    <row r="27" spans="2:23" ht="15.75" x14ac:dyDescent="0.25">
      <c r="E27" s="7" t="s">
        <v>298</v>
      </c>
      <c r="F27" s="33" t="s">
        <v>111</v>
      </c>
      <c r="G27" s="33" t="s">
        <v>204</v>
      </c>
      <c r="H27" s="33">
        <v>40103236455</v>
      </c>
      <c r="I27" s="33" t="s">
        <v>204</v>
      </c>
      <c r="J27" s="33"/>
      <c r="K27" t="s">
        <v>384</v>
      </c>
      <c r="L27" s="33"/>
      <c r="M27" s="33" t="s">
        <v>467</v>
      </c>
      <c r="N27" s="33" t="s">
        <v>552</v>
      </c>
      <c r="O27" s="33" t="s">
        <v>709</v>
      </c>
      <c r="P27" s="33" t="s">
        <v>633</v>
      </c>
      <c r="Q27" s="33" t="s">
        <v>111</v>
      </c>
      <c r="R27" s="34"/>
      <c r="U27" t="s">
        <v>793</v>
      </c>
      <c r="V27" t="str">
        <f t="shared" si="0"/>
        <v>40103257298</v>
      </c>
      <c r="W27" t="str">
        <f t="shared" si="1"/>
        <v>Sabiedrība ar ierobežotu atbildību "IMEDPHARM"</v>
      </c>
    </row>
    <row r="28" spans="2:23" ht="180" customHeight="1" x14ac:dyDescent="0.25">
      <c r="E28" s="7" t="s">
        <v>299</v>
      </c>
      <c r="F28" s="33" t="s">
        <v>112</v>
      </c>
      <c r="G28" s="33" t="s">
        <v>205</v>
      </c>
      <c r="H28" s="33">
        <v>40103248435</v>
      </c>
      <c r="I28" s="33" t="s">
        <v>205</v>
      </c>
      <c r="J28" s="33"/>
      <c r="K28" t="s">
        <v>385</v>
      </c>
      <c r="L28" s="33"/>
      <c r="M28" s="33" t="s">
        <v>468</v>
      </c>
      <c r="N28" s="33" t="s">
        <v>553</v>
      </c>
      <c r="O28" s="33" t="s">
        <v>42</v>
      </c>
      <c r="P28" s="33" t="s">
        <v>41</v>
      </c>
      <c r="Q28" s="33" t="s">
        <v>112</v>
      </c>
      <c r="R28" s="34"/>
      <c r="U28" t="s">
        <v>794</v>
      </c>
      <c r="V28" t="str">
        <f t="shared" si="0"/>
        <v>40103468151</v>
      </c>
      <c r="W28" t="str">
        <f t="shared" si="1"/>
        <v>Sabiedrība ar ierobežotu atbildību "ImpEx Pharma"</v>
      </c>
    </row>
    <row r="29" spans="2:23" ht="15.75" x14ac:dyDescent="0.25">
      <c r="E29" s="7" t="s">
        <v>300</v>
      </c>
      <c r="F29" s="33" t="s">
        <v>113</v>
      </c>
      <c r="G29" s="33" t="s">
        <v>206</v>
      </c>
      <c r="H29" s="33">
        <v>40003615997</v>
      </c>
      <c r="I29" s="33" t="s">
        <v>206</v>
      </c>
      <c r="J29" s="33"/>
      <c r="K29" t="s">
        <v>386</v>
      </c>
      <c r="L29" s="33"/>
      <c r="M29" s="33" t="s">
        <v>469</v>
      </c>
      <c r="N29" s="33" t="s">
        <v>554</v>
      </c>
      <c r="O29" s="33" t="s">
        <v>710</v>
      </c>
      <c r="P29" s="33" t="s">
        <v>634</v>
      </c>
      <c r="Q29" s="33" t="s">
        <v>113</v>
      </c>
      <c r="R29" s="34"/>
      <c r="U29" t="s">
        <v>795</v>
      </c>
      <c r="V29" t="str">
        <f t="shared" si="0"/>
        <v>40003365497</v>
      </c>
      <c r="W29" t="str">
        <f t="shared" si="1"/>
        <v>Sabiedrība ar ierobežotu atbildību "LARIFĀNS"</v>
      </c>
    </row>
    <row r="30" spans="2:23" ht="15.75" x14ac:dyDescent="0.25">
      <c r="E30" s="7" t="s">
        <v>301</v>
      </c>
      <c r="F30" s="33" t="s">
        <v>114</v>
      </c>
      <c r="G30" s="33" t="s">
        <v>207</v>
      </c>
      <c r="H30" s="33">
        <v>40003600116</v>
      </c>
      <c r="I30" s="33" t="s">
        <v>268</v>
      </c>
      <c r="J30" s="33"/>
      <c r="K30" t="s">
        <v>387</v>
      </c>
      <c r="L30" s="33"/>
      <c r="M30" s="33" t="s">
        <v>470</v>
      </c>
      <c r="N30" s="33" t="s">
        <v>555</v>
      </c>
      <c r="O30" s="33" t="s">
        <v>711</v>
      </c>
      <c r="P30" s="33" t="s">
        <v>635</v>
      </c>
      <c r="Q30" s="33" t="s">
        <v>114</v>
      </c>
      <c r="R30" s="34"/>
      <c r="U30" t="s">
        <v>796</v>
      </c>
      <c r="V30" t="str">
        <f t="shared" si="0"/>
        <v>40003056769</v>
      </c>
      <c r="W30" t="str">
        <f t="shared" si="1"/>
        <v>Sabiedrība ar ierobežotu atbildību "Latima"</v>
      </c>
    </row>
    <row r="31" spans="2:23" ht="15.75" x14ac:dyDescent="0.25">
      <c r="E31" s="7" t="s">
        <v>302</v>
      </c>
      <c r="F31" s="33" t="s">
        <v>115</v>
      </c>
      <c r="G31" s="33" t="s">
        <v>208</v>
      </c>
      <c r="H31" s="33">
        <v>40003284675</v>
      </c>
      <c r="I31" s="33" t="s">
        <v>208</v>
      </c>
      <c r="J31" s="33"/>
      <c r="K31" t="s">
        <v>388</v>
      </c>
      <c r="L31" s="33"/>
      <c r="M31" s="33" t="s">
        <v>471</v>
      </c>
      <c r="N31" s="33" t="s">
        <v>556</v>
      </c>
      <c r="O31" s="33" t="s">
        <v>712</v>
      </c>
      <c r="P31" s="33" t="s">
        <v>636</v>
      </c>
      <c r="Q31" s="33" t="s">
        <v>115</v>
      </c>
      <c r="R31" s="34"/>
      <c r="U31" t="s">
        <v>797</v>
      </c>
      <c r="V31" t="str">
        <f t="shared" si="0"/>
        <v>40103245655</v>
      </c>
      <c r="W31" t="str">
        <f t="shared" si="1"/>
        <v>Sabiedrība ar ierobežotu atbildību "MED-PRO ALLIANCE"</v>
      </c>
    </row>
    <row r="32" spans="2:23" ht="15.75" x14ac:dyDescent="0.25">
      <c r="E32" s="7" t="s">
        <v>303</v>
      </c>
      <c r="F32" s="33" t="s">
        <v>116</v>
      </c>
      <c r="G32" s="33" t="s">
        <v>209</v>
      </c>
      <c r="H32" s="33">
        <v>40003651502</v>
      </c>
      <c r="I32" s="33" t="s">
        <v>209</v>
      </c>
      <c r="J32" s="33"/>
      <c r="K32" t="s">
        <v>364</v>
      </c>
      <c r="L32" s="33"/>
      <c r="M32" s="33" t="s">
        <v>472</v>
      </c>
      <c r="N32" s="33" t="s">
        <v>557</v>
      </c>
      <c r="O32" s="33" t="s">
        <v>713</v>
      </c>
      <c r="P32" s="33" t="s">
        <v>637</v>
      </c>
      <c r="Q32" s="33" t="s">
        <v>116</v>
      </c>
      <c r="R32" s="34"/>
      <c r="U32" t="s">
        <v>798</v>
      </c>
      <c r="V32" t="str">
        <f t="shared" si="0"/>
        <v>40103210530</v>
      </c>
      <c r="W32" t="str">
        <f t="shared" si="1"/>
        <v>Sabiedrība ar ierobežotu atbildību "Meda Pharma"</v>
      </c>
    </row>
    <row r="33" spans="5:23" ht="15.75" x14ac:dyDescent="0.25">
      <c r="E33" s="7" t="s">
        <v>304</v>
      </c>
      <c r="F33" s="33" t="s">
        <v>117</v>
      </c>
      <c r="G33" s="33" t="s">
        <v>210</v>
      </c>
      <c r="H33" s="33">
        <v>40103291334</v>
      </c>
      <c r="I33" s="33" t="s">
        <v>210</v>
      </c>
      <c r="J33" s="33"/>
      <c r="K33" t="s">
        <v>389</v>
      </c>
      <c r="L33" s="33"/>
      <c r="M33" s="33" t="s">
        <v>473</v>
      </c>
      <c r="N33" s="33" t="s">
        <v>558</v>
      </c>
      <c r="O33" s="33" t="s">
        <v>714</v>
      </c>
      <c r="P33" s="33" t="s">
        <v>638</v>
      </c>
      <c r="Q33" s="33" t="s">
        <v>117</v>
      </c>
      <c r="R33" s="34"/>
      <c r="U33" t="s">
        <v>799</v>
      </c>
      <c r="V33" t="str">
        <f t="shared" si="0"/>
        <v>40103741910</v>
      </c>
      <c r="W33" t="str">
        <f t="shared" si="1"/>
        <v>Sabiedrība ar ierobežotu atbildību "Medex"</v>
      </c>
    </row>
    <row r="34" spans="5:23" ht="15.75" x14ac:dyDescent="0.25">
      <c r="E34" s="7" t="s">
        <v>305</v>
      </c>
      <c r="F34" s="33" t="s">
        <v>118</v>
      </c>
      <c r="G34" s="33" t="s">
        <v>211</v>
      </c>
      <c r="H34" s="33">
        <v>40003656533</v>
      </c>
      <c r="I34" s="33" t="s">
        <v>211</v>
      </c>
      <c r="J34" s="33"/>
      <c r="K34" t="s">
        <v>390</v>
      </c>
      <c r="L34" s="33"/>
      <c r="M34" s="33" t="s">
        <v>474</v>
      </c>
      <c r="N34" s="33" t="s">
        <v>559</v>
      </c>
      <c r="O34" s="33" t="s">
        <v>715</v>
      </c>
      <c r="P34" s="33" t="s">
        <v>639</v>
      </c>
      <c r="Q34" s="33" t="s">
        <v>118</v>
      </c>
      <c r="R34" s="34"/>
      <c r="U34" t="s">
        <v>800</v>
      </c>
      <c r="V34" t="str">
        <f t="shared" si="0"/>
        <v>43603075924</v>
      </c>
      <c r="W34" t="str">
        <f t="shared" si="1"/>
        <v>Sabiedrība ar ierobežotu atbildību "Medimek"</v>
      </c>
    </row>
    <row r="35" spans="5:23" ht="15.75" x14ac:dyDescent="0.25">
      <c r="E35" s="7" t="s">
        <v>306</v>
      </c>
      <c r="F35" s="33" t="s">
        <v>119</v>
      </c>
      <c r="G35" s="33" t="s">
        <v>212</v>
      </c>
      <c r="H35" s="33">
        <v>40003636999</v>
      </c>
      <c r="I35" s="33" t="s">
        <v>212</v>
      </c>
      <c r="J35" s="33"/>
      <c r="K35" t="s">
        <v>391</v>
      </c>
      <c r="L35" s="33"/>
      <c r="M35" s="33" t="s">
        <v>475</v>
      </c>
      <c r="N35" s="33" t="s">
        <v>560</v>
      </c>
      <c r="O35" s="33" t="s">
        <v>716</v>
      </c>
      <c r="P35" s="33" t="s">
        <v>640</v>
      </c>
      <c r="Q35" s="33" t="s">
        <v>119</v>
      </c>
      <c r="R35" s="34"/>
      <c r="U35" t="s">
        <v>801</v>
      </c>
      <c r="V35" t="str">
        <f t="shared" si="0"/>
        <v>40103042784</v>
      </c>
      <c r="W35" t="str">
        <f t="shared" si="1"/>
        <v>Sabiedrība ar ierobežotu atbildību "PEAN"</v>
      </c>
    </row>
    <row r="36" spans="5:23" ht="15.75" x14ac:dyDescent="0.25">
      <c r="E36" s="7" t="s">
        <v>307</v>
      </c>
      <c r="F36" s="33" t="s">
        <v>120</v>
      </c>
      <c r="G36" s="33" t="s">
        <v>213</v>
      </c>
      <c r="H36" s="33">
        <v>55403012521</v>
      </c>
      <c r="I36" s="33" t="s">
        <v>213</v>
      </c>
      <c r="J36" s="33"/>
      <c r="K36" t="s">
        <v>392</v>
      </c>
      <c r="L36" s="33"/>
      <c r="M36" s="33" t="s">
        <v>476</v>
      </c>
      <c r="N36" s="33" t="s">
        <v>561</v>
      </c>
      <c r="O36" s="33" t="s">
        <v>32</v>
      </c>
      <c r="P36" s="33" t="s">
        <v>29</v>
      </c>
      <c r="Q36" s="33" t="s">
        <v>120</v>
      </c>
      <c r="R36" s="34"/>
      <c r="U36" t="s">
        <v>802</v>
      </c>
      <c r="V36" t="str">
        <f t="shared" ref="V36:V67" si="2">RIGHT(U36,LEN(U36)-SEARCH(": ",U36,1)-1)</f>
        <v>40103976172</v>
      </c>
      <c r="W36" t="str">
        <f t="shared" ref="W36:W67" si="3">LEFT(U36,SEARCH(" Reģ",U36,1)-1)</f>
        <v>Sabiedrība ar ierobežotu atbildību "Riga Gaming Company"</v>
      </c>
    </row>
    <row r="37" spans="5:23" ht="15.75" x14ac:dyDescent="0.25">
      <c r="E37" s="7" t="s">
        <v>308</v>
      </c>
      <c r="F37" s="33" t="s">
        <v>121</v>
      </c>
      <c r="G37" s="33" t="s">
        <v>214</v>
      </c>
      <c r="H37" s="33">
        <v>40003365497</v>
      </c>
      <c r="I37" s="33" t="s">
        <v>214</v>
      </c>
      <c r="J37" s="33"/>
      <c r="K37" t="s">
        <v>393</v>
      </c>
      <c r="L37" s="33"/>
      <c r="M37" s="33" t="s">
        <v>477</v>
      </c>
      <c r="N37" s="33" t="s">
        <v>562</v>
      </c>
      <c r="O37" s="33" t="s">
        <v>717</v>
      </c>
      <c r="P37" s="33" t="s">
        <v>641</v>
      </c>
      <c r="Q37" s="33" t="s">
        <v>121</v>
      </c>
      <c r="R37" s="34"/>
      <c r="U37" t="s">
        <v>803</v>
      </c>
      <c r="V37" t="str">
        <f t="shared" si="2"/>
        <v>40003731032</v>
      </c>
      <c r="W37" t="str">
        <f t="shared" si="3"/>
        <v>Sabiedrība ar ierobežotu atbildību "Roche Latvija"</v>
      </c>
    </row>
    <row r="38" spans="5:23" ht="15.75" x14ac:dyDescent="0.25">
      <c r="E38" s="7" t="s">
        <v>309</v>
      </c>
      <c r="F38" s="33" t="s">
        <v>122</v>
      </c>
      <c r="G38" s="33" t="s">
        <v>215</v>
      </c>
      <c r="H38" s="33">
        <v>40103487449</v>
      </c>
      <c r="I38" s="33" t="s">
        <v>215</v>
      </c>
      <c r="J38" s="33"/>
      <c r="K38" t="s">
        <v>394</v>
      </c>
      <c r="L38" s="33"/>
      <c r="M38" s="33" t="s">
        <v>478</v>
      </c>
      <c r="N38" s="33" t="s">
        <v>545</v>
      </c>
      <c r="O38" s="33" t="s">
        <v>718</v>
      </c>
      <c r="P38" s="33" t="s">
        <v>642</v>
      </c>
      <c r="Q38" s="33" t="s">
        <v>122</v>
      </c>
      <c r="R38" s="34"/>
      <c r="U38" t="s">
        <v>804</v>
      </c>
      <c r="V38" t="str">
        <f t="shared" si="2"/>
        <v>40003656533</v>
      </c>
      <c r="W38" t="str">
        <f t="shared" si="3"/>
        <v>Sabiedrība ar ierobežotu atbildību "STIROLBIOFARM BALTIKUM"</v>
      </c>
    </row>
    <row r="39" spans="5:23" ht="15.75" x14ac:dyDescent="0.25">
      <c r="E39" s="7" t="s">
        <v>310</v>
      </c>
      <c r="F39" s="33" t="s">
        <v>123</v>
      </c>
      <c r="G39" s="33" t="s">
        <v>48</v>
      </c>
      <c r="H39" s="33">
        <v>45402002261</v>
      </c>
      <c r="I39" s="33" t="s">
        <v>48</v>
      </c>
      <c r="J39" s="33"/>
      <c r="K39" t="s">
        <v>395</v>
      </c>
      <c r="L39" s="33"/>
      <c r="M39" s="33" t="s">
        <v>479</v>
      </c>
      <c r="N39" s="33"/>
      <c r="O39" s="33" t="s">
        <v>719</v>
      </c>
      <c r="P39" s="33" t="s">
        <v>43</v>
      </c>
      <c r="Q39" s="33" t="s">
        <v>123</v>
      </c>
      <c r="R39" s="34"/>
      <c r="U39" t="s">
        <v>805</v>
      </c>
      <c r="V39" t="str">
        <f t="shared" si="2"/>
        <v>40003615997</v>
      </c>
      <c r="W39" t="str">
        <f t="shared" si="3"/>
        <v>Sabiedrība ar ierobežotu atbildību "VitalMedica"</v>
      </c>
    </row>
    <row r="40" spans="5:23" ht="15.75" x14ac:dyDescent="0.25">
      <c r="E40" s="7" t="s">
        <v>311</v>
      </c>
      <c r="F40" s="33" t="s">
        <v>124</v>
      </c>
      <c r="G40" s="33" t="s">
        <v>216</v>
      </c>
      <c r="H40" s="33">
        <v>40103684904</v>
      </c>
      <c r="I40" s="33" t="s">
        <v>216</v>
      </c>
      <c r="J40" s="33"/>
      <c r="K40" t="s">
        <v>396</v>
      </c>
      <c r="L40" s="33"/>
      <c r="M40" s="33" t="s">
        <v>480</v>
      </c>
      <c r="N40" s="33" t="s">
        <v>563</v>
      </c>
      <c r="O40" s="33" t="s">
        <v>720</v>
      </c>
      <c r="P40" s="33" t="s">
        <v>643</v>
      </c>
      <c r="Q40" s="33" t="s">
        <v>124</v>
      </c>
      <c r="R40" s="34"/>
      <c r="U40" t="s">
        <v>806</v>
      </c>
      <c r="V40" t="str">
        <f t="shared" si="2"/>
        <v>40103098468</v>
      </c>
      <c r="W40" t="str">
        <f t="shared" si="3"/>
        <v>Sabiedrība ar ierobežotu atbildību farmaceitiskā firma “ANISS”</v>
      </c>
    </row>
    <row r="41" spans="5:23" ht="15.75" x14ac:dyDescent="0.25">
      <c r="E41" s="7" t="s">
        <v>312</v>
      </c>
      <c r="F41" s="33" t="s">
        <v>125</v>
      </c>
      <c r="G41" s="33" t="s">
        <v>217</v>
      </c>
      <c r="H41" s="33">
        <v>40003068518</v>
      </c>
      <c r="I41" s="33" t="s">
        <v>217</v>
      </c>
      <c r="J41" s="33"/>
      <c r="K41" t="s">
        <v>397</v>
      </c>
      <c r="L41" s="33"/>
      <c r="M41" s="33" t="s">
        <v>481</v>
      </c>
      <c r="N41" s="33" t="s">
        <v>564</v>
      </c>
      <c r="O41" s="33"/>
      <c r="P41" s="33"/>
      <c r="Q41" s="33" t="s">
        <v>125</v>
      </c>
      <c r="R41" s="34"/>
      <c r="U41" t="s">
        <v>807</v>
      </c>
      <c r="V41" t="str">
        <f t="shared" si="2"/>
        <v>40003926635</v>
      </c>
      <c r="W41" t="str">
        <f t="shared" si="3"/>
        <v>Sabiedrība ar ierobežotu atbildību Signamed</v>
      </c>
    </row>
    <row r="42" spans="5:23" ht="15.75" x14ac:dyDescent="0.25">
      <c r="E42" s="7" t="s">
        <v>313</v>
      </c>
      <c r="F42" s="33" t="s">
        <v>126</v>
      </c>
      <c r="G42" s="33" t="s">
        <v>218</v>
      </c>
      <c r="H42" s="33">
        <v>40103724287</v>
      </c>
      <c r="I42" s="33" t="s">
        <v>218</v>
      </c>
      <c r="J42" s="33"/>
      <c r="K42" t="s">
        <v>39</v>
      </c>
      <c r="L42" s="33"/>
      <c r="M42" s="33" t="s">
        <v>482</v>
      </c>
      <c r="N42" s="33" t="s">
        <v>565</v>
      </c>
      <c r="O42" s="33" t="s">
        <v>721</v>
      </c>
      <c r="P42" s="33" t="s">
        <v>644</v>
      </c>
      <c r="Q42" s="33" t="s">
        <v>126</v>
      </c>
      <c r="R42" s="34"/>
      <c r="U42" t="s">
        <v>808</v>
      </c>
      <c r="V42" t="str">
        <f t="shared" si="2"/>
        <v>40003277955</v>
      </c>
      <c r="W42" t="str">
        <f t="shared" si="3"/>
        <v>Sabiedrība ar ierobežotu atbildību “B.BRAUN MEDICAL”</v>
      </c>
    </row>
    <row r="43" spans="5:23" ht="15.75" x14ac:dyDescent="0.25">
      <c r="E43" s="7" t="s">
        <v>314</v>
      </c>
      <c r="F43" s="33" t="s">
        <v>127</v>
      </c>
      <c r="G43" s="33" t="s">
        <v>219</v>
      </c>
      <c r="H43" s="33">
        <v>40103731414</v>
      </c>
      <c r="I43" s="33" t="s">
        <v>219</v>
      </c>
      <c r="J43" s="33"/>
      <c r="K43" t="s">
        <v>398</v>
      </c>
      <c r="L43" s="33"/>
      <c r="M43" s="33" t="s">
        <v>468</v>
      </c>
      <c r="N43" s="33" t="s">
        <v>553</v>
      </c>
      <c r="O43" s="33" t="s">
        <v>722</v>
      </c>
      <c r="P43" s="33" t="s">
        <v>645</v>
      </c>
      <c r="Q43" s="33" t="s">
        <v>127</v>
      </c>
      <c r="R43" s="34"/>
      <c r="U43" t="s">
        <v>809</v>
      </c>
      <c r="V43" t="str">
        <f t="shared" si="2"/>
        <v>50003027371</v>
      </c>
      <c r="W43" t="str">
        <f t="shared" si="3"/>
        <v>Sabiedrība ar ierobežotu atbildību “BRIZ”</v>
      </c>
    </row>
    <row r="44" spans="5:23" ht="15.75" x14ac:dyDescent="0.25">
      <c r="E44" s="7" t="s">
        <v>315</v>
      </c>
      <c r="F44" s="33" t="s">
        <v>128</v>
      </c>
      <c r="G44" s="33" t="s">
        <v>220</v>
      </c>
      <c r="H44" s="33">
        <v>40103049068</v>
      </c>
      <c r="I44" s="33" t="s">
        <v>220</v>
      </c>
      <c r="J44" s="33"/>
      <c r="K44" t="s">
        <v>399</v>
      </c>
      <c r="L44" s="33"/>
      <c r="M44" s="33" t="s">
        <v>483</v>
      </c>
      <c r="N44" s="33" t="s">
        <v>566</v>
      </c>
      <c r="O44" s="33" t="s">
        <v>723</v>
      </c>
      <c r="P44" s="33" t="s">
        <v>646</v>
      </c>
      <c r="Q44" s="33" t="s">
        <v>128</v>
      </c>
      <c r="R44" s="34"/>
      <c r="U44" t="s">
        <v>810</v>
      </c>
      <c r="V44" t="str">
        <f t="shared" si="2"/>
        <v>40003005832</v>
      </c>
      <c r="W44" t="str">
        <f t="shared" si="3"/>
        <v>Sabiedrība ar ierobežotu atbildību “ELMI”</v>
      </c>
    </row>
    <row r="45" spans="5:23" ht="15.75" x14ac:dyDescent="0.25">
      <c r="E45" s="7" t="s">
        <v>316</v>
      </c>
      <c r="F45" s="33" t="s">
        <v>129</v>
      </c>
      <c r="G45" s="33" t="s">
        <v>221</v>
      </c>
      <c r="H45" s="33">
        <v>40003271990</v>
      </c>
      <c r="I45" s="33" t="s">
        <v>221</v>
      </c>
      <c r="J45" s="33"/>
      <c r="K45" t="s">
        <v>400</v>
      </c>
      <c r="L45" s="33"/>
      <c r="M45" s="33" t="s">
        <v>484</v>
      </c>
      <c r="N45" s="33" t="s">
        <v>567</v>
      </c>
      <c r="O45" s="33" t="s">
        <v>724</v>
      </c>
      <c r="P45" s="33" t="s">
        <v>38</v>
      </c>
      <c r="Q45" s="33" t="s">
        <v>129</v>
      </c>
      <c r="R45" s="34"/>
      <c r="U45" t="s">
        <v>811</v>
      </c>
      <c r="V45" t="str">
        <f t="shared" si="2"/>
        <v>40103114438</v>
      </c>
      <c r="W45" t="str">
        <f t="shared" si="3"/>
        <v>Sabiedrība ar ierobežotu atbildību “ELPIS”</v>
      </c>
    </row>
    <row r="46" spans="5:23" ht="15.75" x14ac:dyDescent="0.25">
      <c r="E46" s="7" t="s">
        <v>317</v>
      </c>
      <c r="F46" s="33" t="s">
        <v>130</v>
      </c>
      <c r="G46" s="33" t="s">
        <v>222</v>
      </c>
      <c r="H46" s="33">
        <v>40103779622</v>
      </c>
      <c r="I46" s="33" t="s">
        <v>222</v>
      </c>
      <c r="J46" s="33"/>
      <c r="K46" t="s">
        <v>375</v>
      </c>
      <c r="L46" s="33"/>
      <c r="M46" s="33" t="s">
        <v>485</v>
      </c>
      <c r="N46" s="33" t="s">
        <v>568</v>
      </c>
      <c r="O46" s="33" t="s">
        <v>725</v>
      </c>
      <c r="P46" s="33" t="s">
        <v>647</v>
      </c>
      <c r="Q46" s="33" t="s">
        <v>130</v>
      </c>
      <c r="R46" s="34"/>
      <c r="U46" t="s">
        <v>812</v>
      </c>
      <c r="V46" t="str">
        <f t="shared" si="2"/>
        <v>40103040641</v>
      </c>
      <c r="W46" t="str">
        <f t="shared" si="3"/>
        <v>Sabiedrība ar ierobežotu atbildību “ELVIM”</v>
      </c>
    </row>
    <row r="47" spans="5:23" ht="15.75" x14ac:dyDescent="0.25">
      <c r="E47" s="7" t="s">
        <v>318</v>
      </c>
      <c r="F47" s="33" t="s">
        <v>131</v>
      </c>
      <c r="G47" s="33" t="s">
        <v>223</v>
      </c>
      <c r="H47" s="33">
        <v>40103676803</v>
      </c>
      <c r="I47" s="33" t="s">
        <v>223</v>
      </c>
      <c r="J47" s="33"/>
      <c r="K47" t="s">
        <v>371</v>
      </c>
      <c r="L47" s="33"/>
      <c r="M47" s="33" t="s">
        <v>454</v>
      </c>
      <c r="N47" s="33" t="s">
        <v>539</v>
      </c>
      <c r="O47" s="33" t="s">
        <v>726</v>
      </c>
      <c r="P47" s="33" t="s">
        <v>648</v>
      </c>
      <c r="Q47" s="33" t="s">
        <v>131</v>
      </c>
      <c r="R47" s="34"/>
      <c r="U47" t="s">
        <v>813</v>
      </c>
      <c r="V47" t="str">
        <f t="shared" si="2"/>
        <v>40003269483</v>
      </c>
      <c r="W47" t="str">
        <f t="shared" si="3"/>
        <v>Sabiedrība ar ierobežotu atbildību “FARM IMPEKS”</v>
      </c>
    </row>
    <row r="48" spans="5:23" ht="15.75" x14ac:dyDescent="0.25">
      <c r="E48" s="7" t="s">
        <v>319</v>
      </c>
      <c r="F48" s="33" t="s">
        <v>132</v>
      </c>
      <c r="G48" s="33" t="s">
        <v>224</v>
      </c>
      <c r="H48" s="33">
        <v>40103741910</v>
      </c>
      <c r="I48" s="33" t="s">
        <v>224</v>
      </c>
      <c r="J48" s="33"/>
      <c r="K48" t="s">
        <v>401</v>
      </c>
      <c r="L48" s="33"/>
      <c r="M48" s="33" t="s">
        <v>486</v>
      </c>
      <c r="N48" s="33" t="s">
        <v>569</v>
      </c>
      <c r="O48" s="33" t="s">
        <v>727</v>
      </c>
      <c r="P48" s="33" t="s">
        <v>649</v>
      </c>
      <c r="Q48" s="33" t="s">
        <v>132</v>
      </c>
      <c r="R48" s="34"/>
      <c r="U48" t="s">
        <v>814</v>
      </c>
      <c r="V48" t="str">
        <f t="shared" si="2"/>
        <v>40003133216</v>
      </c>
      <c r="W48" t="str">
        <f t="shared" si="3"/>
        <v>Sabiedrība ar ierobežotu atbildību “G.MIEŽIS ĀRSTS”</v>
      </c>
    </row>
    <row r="49" spans="5:23" ht="15.75" x14ac:dyDescent="0.25">
      <c r="E49" s="7" t="s">
        <v>320</v>
      </c>
      <c r="F49" s="33" t="s">
        <v>133</v>
      </c>
      <c r="G49" s="33" t="s">
        <v>225</v>
      </c>
      <c r="H49" s="33">
        <v>40103042784</v>
      </c>
      <c r="I49" s="33" t="s">
        <v>225</v>
      </c>
      <c r="J49" s="33"/>
      <c r="K49" t="s">
        <v>402</v>
      </c>
      <c r="L49" s="33"/>
      <c r="M49" s="33" t="s">
        <v>487</v>
      </c>
      <c r="N49" s="33" t="s">
        <v>570</v>
      </c>
      <c r="O49" s="33"/>
      <c r="P49" s="33"/>
      <c r="Q49" s="33" t="s">
        <v>133</v>
      </c>
      <c r="R49" s="34"/>
      <c r="U49" t="s">
        <v>815</v>
      </c>
      <c r="V49" t="str">
        <f t="shared" si="2"/>
        <v>40003271990</v>
      </c>
      <c r="W49" t="str">
        <f t="shared" si="3"/>
        <v>Sabiedrība ar ierobežotu atbildību “INSBERGS”</v>
      </c>
    </row>
    <row r="50" spans="5:23" ht="15.75" x14ac:dyDescent="0.25">
      <c r="E50" s="7" t="s">
        <v>321</v>
      </c>
      <c r="F50" s="33" t="s">
        <v>134</v>
      </c>
      <c r="G50" s="33" t="s">
        <v>226</v>
      </c>
      <c r="H50" s="33">
        <v>50103850761</v>
      </c>
      <c r="I50" s="33" t="s">
        <v>226</v>
      </c>
      <c r="J50" s="33"/>
      <c r="K50" t="s">
        <v>403</v>
      </c>
      <c r="L50" s="33"/>
      <c r="M50" s="33" t="s">
        <v>488</v>
      </c>
      <c r="N50" s="33" t="s">
        <v>571</v>
      </c>
      <c r="O50" s="33" t="s">
        <v>728</v>
      </c>
      <c r="P50" s="33" t="s">
        <v>650</v>
      </c>
      <c r="Q50" s="33" t="s">
        <v>134</v>
      </c>
      <c r="R50" s="34"/>
      <c r="U50" t="s">
        <v>816</v>
      </c>
      <c r="V50" t="str">
        <f t="shared" si="2"/>
        <v>40003060393</v>
      </c>
      <c r="W50" t="str">
        <f t="shared" si="3"/>
        <v>Sabiedrība ar ierobežotu atbildību “MAGNUM MEDICAL”</v>
      </c>
    </row>
    <row r="51" spans="5:23" ht="15.75" x14ac:dyDescent="0.25">
      <c r="E51" s="7" t="s">
        <v>322</v>
      </c>
      <c r="F51" s="33" t="s">
        <v>135</v>
      </c>
      <c r="G51" s="33" t="s">
        <v>227</v>
      </c>
      <c r="H51" s="33">
        <v>40103879002</v>
      </c>
      <c r="I51" s="33" t="s">
        <v>227</v>
      </c>
      <c r="J51" s="33"/>
      <c r="K51" t="s">
        <v>404</v>
      </c>
      <c r="L51" s="33"/>
      <c r="M51" s="33" t="s">
        <v>489</v>
      </c>
      <c r="N51" s="33" t="s">
        <v>572</v>
      </c>
      <c r="O51" s="33" t="s">
        <v>729</v>
      </c>
      <c r="P51" s="33" t="s">
        <v>651</v>
      </c>
      <c r="Q51" s="33" t="s">
        <v>135</v>
      </c>
      <c r="R51" s="34"/>
      <c r="U51" t="s">
        <v>817</v>
      </c>
      <c r="V51" t="str">
        <f t="shared" si="2"/>
        <v>40003593168</v>
      </c>
      <c r="W51" t="str">
        <f t="shared" si="3"/>
        <v>Sabiedrība ar ierobežotu atbildību “MITELA”</v>
      </c>
    </row>
    <row r="52" spans="5:23" ht="15.75" x14ac:dyDescent="0.25">
      <c r="E52" s="7" t="s">
        <v>323</v>
      </c>
      <c r="F52" s="33" t="s">
        <v>136</v>
      </c>
      <c r="G52" s="33" t="s">
        <v>228</v>
      </c>
      <c r="H52" s="33">
        <v>40103914242</v>
      </c>
      <c r="I52" s="33" t="s">
        <v>228</v>
      </c>
      <c r="J52" s="33"/>
      <c r="K52" t="s">
        <v>405</v>
      </c>
      <c r="L52" s="33"/>
      <c r="M52" s="33" t="s">
        <v>490</v>
      </c>
      <c r="N52" s="33" t="s">
        <v>573</v>
      </c>
      <c r="O52" s="33" t="s">
        <v>730</v>
      </c>
      <c r="P52" s="33" t="s">
        <v>652</v>
      </c>
      <c r="Q52" s="33" t="s">
        <v>136</v>
      </c>
      <c r="R52" s="34"/>
      <c r="U52" t="s">
        <v>818</v>
      </c>
      <c r="V52" t="str">
        <f t="shared" si="2"/>
        <v>40003347896</v>
      </c>
      <c r="W52" t="str">
        <f t="shared" si="3"/>
        <v>Sabiedrība ar ierobežotu atbildību “Nikapharm”</v>
      </c>
    </row>
    <row r="53" spans="5:23" ht="15.75" x14ac:dyDescent="0.25">
      <c r="E53" s="7" t="s">
        <v>324</v>
      </c>
      <c r="F53" s="33" t="s">
        <v>137</v>
      </c>
      <c r="G53" s="33" t="s">
        <v>229</v>
      </c>
      <c r="H53" s="33">
        <v>40103211983</v>
      </c>
      <c r="I53" s="33" t="s">
        <v>229</v>
      </c>
      <c r="J53" s="33"/>
      <c r="K53" t="s">
        <v>380</v>
      </c>
      <c r="L53" s="33"/>
      <c r="M53" s="33" t="s">
        <v>491</v>
      </c>
      <c r="N53" s="33" t="s">
        <v>574</v>
      </c>
      <c r="O53" s="33" t="s">
        <v>731</v>
      </c>
      <c r="P53" s="33" t="s">
        <v>653</v>
      </c>
      <c r="Q53" s="33" t="s">
        <v>137</v>
      </c>
      <c r="R53" s="34"/>
      <c r="U53" t="s">
        <v>819</v>
      </c>
      <c r="V53" t="str">
        <f t="shared" si="2"/>
        <v>40003551465</v>
      </c>
      <c r="W53" t="str">
        <f t="shared" si="3"/>
        <v>Sabiedrība ar ierobežotu atbildību “Vakcīna”</v>
      </c>
    </row>
    <row r="54" spans="5:23" ht="15.75" x14ac:dyDescent="0.25">
      <c r="E54" s="7" t="s">
        <v>325</v>
      </c>
      <c r="F54" s="33" t="s">
        <v>138</v>
      </c>
      <c r="G54" s="33" t="s">
        <v>47</v>
      </c>
      <c r="H54" s="33">
        <v>50103459451</v>
      </c>
      <c r="I54" s="33" t="s">
        <v>47</v>
      </c>
      <c r="J54" s="33"/>
      <c r="K54" t="s">
        <v>406</v>
      </c>
      <c r="L54" s="33"/>
      <c r="M54" s="33" t="s">
        <v>492</v>
      </c>
      <c r="N54" s="33" t="s">
        <v>575</v>
      </c>
      <c r="O54" s="33" t="s">
        <v>34</v>
      </c>
      <c r="P54" s="33" t="s">
        <v>33</v>
      </c>
      <c r="Q54" s="33" t="s">
        <v>138</v>
      </c>
      <c r="R54" s="34"/>
      <c r="U54" t="s">
        <v>820</v>
      </c>
      <c r="V54" t="str">
        <f t="shared" si="2"/>
        <v>40003367731</v>
      </c>
      <c r="W54" t="str">
        <f t="shared" si="3"/>
        <v>Sabiedrība ar ierobežotu atbildību “VIOLA FARMA”</v>
      </c>
    </row>
    <row r="55" spans="5:23" ht="15.75" x14ac:dyDescent="0.25">
      <c r="E55" s="7" t="s">
        <v>282</v>
      </c>
      <c r="F55" s="33" t="s">
        <v>139</v>
      </c>
      <c r="G55" s="33" t="s">
        <v>230</v>
      </c>
      <c r="H55" s="33">
        <v>40203071239</v>
      </c>
      <c r="I55" s="33" t="s">
        <v>230</v>
      </c>
      <c r="J55" s="33"/>
      <c r="K55" t="s">
        <v>407</v>
      </c>
      <c r="L55" s="33"/>
      <c r="M55" s="33" t="s">
        <v>493</v>
      </c>
      <c r="N55" s="33" t="s">
        <v>576</v>
      </c>
      <c r="O55" s="33" t="s">
        <v>732</v>
      </c>
      <c r="P55" s="33" t="s">
        <v>654</v>
      </c>
      <c r="Q55" s="33" t="s">
        <v>139</v>
      </c>
      <c r="R55" s="34"/>
      <c r="U55" t="s">
        <v>821</v>
      </c>
      <c r="V55" t="str">
        <f t="shared" si="2"/>
        <v>40103599415</v>
      </c>
      <c r="W55" t="str">
        <f t="shared" si="3"/>
        <v>SIA "A.MEDICAL"</v>
      </c>
    </row>
    <row r="56" spans="5:23" ht="15.75" x14ac:dyDescent="0.25">
      <c r="E56" s="35" t="s">
        <v>326</v>
      </c>
      <c r="F56" s="33" t="s">
        <v>140</v>
      </c>
      <c r="G56" s="33" t="s">
        <v>231</v>
      </c>
      <c r="H56" s="33">
        <v>40003367731</v>
      </c>
      <c r="I56" s="33" t="s">
        <v>231</v>
      </c>
      <c r="J56" s="33"/>
      <c r="K56" t="s">
        <v>408</v>
      </c>
      <c r="L56" s="33"/>
      <c r="M56" s="33" t="s">
        <v>494</v>
      </c>
      <c r="N56" s="33" t="s">
        <v>577</v>
      </c>
      <c r="O56" s="33" t="s">
        <v>733</v>
      </c>
      <c r="P56" s="33" t="s">
        <v>655</v>
      </c>
      <c r="Q56" s="33" t="s">
        <v>140</v>
      </c>
      <c r="R56" s="34"/>
      <c r="U56" t="s">
        <v>822</v>
      </c>
      <c r="V56" t="str">
        <f t="shared" si="2"/>
        <v>40203154278</v>
      </c>
      <c r="W56" t="str">
        <f t="shared" si="3"/>
        <v>SIA "A2Z Pharma"</v>
      </c>
    </row>
    <row r="57" spans="5:23" ht="15.75" x14ac:dyDescent="0.25">
      <c r="E57" s="35" t="s">
        <v>327</v>
      </c>
      <c r="F57" s="33" t="s">
        <v>141</v>
      </c>
      <c r="G57" s="33" t="s">
        <v>232</v>
      </c>
      <c r="H57" s="33">
        <v>40103071266</v>
      </c>
      <c r="I57" s="33" t="s">
        <v>232</v>
      </c>
      <c r="J57" s="33"/>
      <c r="K57" t="s">
        <v>386</v>
      </c>
      <c r="L57" s="33"/>
      <c r="M57" s="33" t="s">
        <v>495</v>
      </c>
      <c r="N57" s="33" t="s">
        <v>578</v>
      </c>
      <c r="O57" s="33" t="s">
        <v>36</v>
      </c>
      <c r="P57" s="33" t="s">
        <v>35</v>
      </c>
      <c r="Q57" s="33" t="s">
        <v>141</v>
      </c>
      <c r="R57" s="34"/>
      <c r="U57" t="s">
        <v>823</v>
      </c>
      <c r="V57" t="str">
        <f t="shared" si="2"/>
        <v>40103731414</v>
      </c>
      <c r="W57" t="str">
        <f t="shared" si="3"/>
        <v>SIA "ABC Pharma"</v>
      </c>
    </row>
    <row r="58" spans="5:23" ht="15.75" x14ac:dyDescent="0.25">
      <c r="E58" s="35" t="s">
        <v>328</v>
      </c>
      <c r="F58" s="33" t="s">
        <v>142</v>
      </c>
      <c r="G58" s="33" t="s">
        <v>233</v>
      </c>
      <c r="H58" s="33">
        <v>41703004826</v>
      </c>
      <c r="I58" s="33" t="s">
        <v>233</v>
      </c>
      <c r="J58" s="33"/>
      <c r="K58" t="s">
        <v>409</v>
      </c>
      <c r="L58" s="33"/>
      <c r="M58" s="33" t="s">
        <v>496</v>
      </c>
      <c r="N58" s="33" t="s">
        <v>579</v>
      </c>
      <c r="O58" s="33"/>
      <c r="P58" s="33" t="s">
        <v>656</v>
      </c>
      <c r="Q58" s="33" t="s">
        <v>142</v>
      </c>
      <c r="R58" s="34"/>
      <c r="U58" t="s">
        <v>824</v>
      </c>
      <c r="V58" t="str">
        <f t="shared" si="2"/>
        <v>50003883291</v>
      </c>
      <c r="W58" t="str">
        <f t="shared" si="3"/>
        <v>SIA "AG FARM BALTIC"</v>
      </c>
    </row>
    <row r="59" spans="5:23" ht="15.75" x14ac:dyDescent="0.25">
      <c r="E59" s="7" t="s">
        <v>283</v>
      </c>
      <c r="F59" s="33" t="s">
        <v>143</v>
      </c>
      <c r="G59" s="33" t="s">
        <v>234</v>
      </c>
      <c r="H59" s="33">
        <v>40103643906</v>
      </c>
      <c r="I59" s="33" t="s">
        <v>234</v>
      </c>
      <c r="J59" s="33"/>
      <c r="K59" t="s">
        <v>410</v>
      </c>
      <c r="L59" s="33"/>
      <c r="M59" s="33" t="s">
        <v>497</v>
      </c>
      <c r="N59" s="33" t="s">
        <v>580</v>
      </c>
      <c r="O59" s="33" t="s">
        <v>734</v>
      </c>
      <c r="P59" s="33" t="s">
        <v>657</v>
      </c>
      <c r="Q59" s="33" t="s">
        <v>143</v>
      </c>
      <c r="R59" s="34"/>
      <c r="U59" t="s">
        <v>825</v>
      </c>
      <c r="V59" t="str">
        <f t="shared" si="2"/>
        <v>40003547099</v>
      </c>
      <c r="W59" t="str">
        <f t="shared" si="3"/>
        <v>SIA "Arbor Medical Korporācija"</v>
      </c>
    </row>
    <row r="60" spans="5:23" ht="15.75" x14ac:dyDescent="0.25">
      <c r="E60" s="7" t="s">
        <v>82</v>
      </c>
      <c r="F60" s="33" t="s">
        <v>144</v>
      </c>
      <c r="G60" s="33" t="s">
        <v>235</v>
      </c>
      <c r="H60" s="33">
        <v>40103976172</v>
      </c>
      <c r="I60" s="33" t="s">
        <v>235</v>
      </c>
      <c r="J60" s="33"/>
      <c r="K60" t="s">
        <v>411</v>
      </c>
      <c r="L60" s="33"/>
      <c r="M60" s="33" t="s">
        <v>498</v>
      </c>
      <c r="N60" s="33"/>
      <c r="O60" s="33" t="s">
        <v>735</v>
      </c>
      <c r="P60" s="33" t="s">
        <v>658</v>
      </c>
      <c r="Q60" s="33" t="s">
        <v>144</v>
      </c>
      <c r="R60" s="34"/>
      <c r="U60" t="s">
        <v>826</v>
      </c>
      <c r="V60" t="str">
        <f t="shared" si="2"/>
        <v>40203154390</v>
      </c>
      <c r="W60" t="str">
        <f t="shared" si="3"/>
        <v>SIA "AVE PHARMA"</v>
      </c>
    </row>
    <row r="61" spans="5:23" ht="15.75" x14ac:dyDescent="0.25">
      <c r="E61" s="7" t="s">
        <v>284</v>
      </c>
      <c r="F61" s="33" t="s">
        <v>145</v>
      </c>
      <c r="G61" s="33" t="s">
        <v>236</v>
      </c>
      <c r="H61" s="33">
        <v>40003469841</v>
      </c>
      <c r="I61" s="33" t="s">
        <v>236</v>
      </c>
      <c r="J61" s="33"/>
      <c r="K61" t="s">
        <v>380</v>
      </c>
      <c r="L61" s="33"/>
      <c r="M61" s="33" t="s">
        <v>499</v>
      </c>
      <c r="N61" s="33" t="s">
        <v>581</v>
      </c>
      <c r="O61" s="33" t="s">
        <v>736</v>
      </c>
      <c r="P61" s="33" t="s">
        <v>659</v>
      </c>
      <c r="Q61" s="33" t="s">
        <v>145</v>
      </c>
      <c r="R61" s="34"/>
      <c r="U61" t="s">
        <v>827</v>
      </c>
      <c r="V61" t="str">
        <f t="shared" si="2"/>
        <v>40103248435</v>
      </c>
      <c r="W61" t="str">
        <f t="shared" si="3"/>
        <v>SIA "Baltacon"</v>
      </c>
    </row>
    <row r="62" spans="5:23" ht="15.75" x14ac:dyDescent="0.25">
      <c r="E62" s="7" t="s">
        <v>329</v>
      </c>
      <c r="F62" s="33" t="s">
        <v>146</v>
      </c>
      <c r="G62" s="33" t="s">
        <v>237</v>
      </c>
      <c r="H62" s="33">
        <v>40003472521</v>
      </c>
      <c r="I62" s="33" t="s">
        <v>237</v>
      </c>
      <c r="J62" s="33"/>
      <c r="K62" t="s">
        <v>412</v>
      </c>
      <c r="L62" s="33"/>
      <c r="M62" s="33" t="s">
        <v>500</v>
      </c>
      <c r="N62" s="33" t="s">
        <v>582</v>
      </c>
      <c r="O62" s="33" t="s">
        <v>737</v>
      </c>
      <c r="P62" s="33" t="s">
        <v>660</v>
      </c>
      <c r="Q62" s="33" t="s">
        <v>146</v>
      </c>
      <c r="R62" s="34"/>
      <c r="U62" t="s">
        <v>828</v>
      </c>
      <c r="V62" t="str">
        <f t="shared" si="2"/>
        <v>40003651502</v>
      </c>
      <c r="W62" t="str">
        <f t="shared" si="3"/>
        <v>SIA "Baltijas Dialīzes Serviss"</v>
      </c>
    </row>
    <row r="63" spans="5:23" ht="15.75" x14ac:dyDescent="0.25">
      <c r="E63" s="7" t="s">
        <v>330</v>
      </c>
      <c r="F63" s="33" t="s">
        <v>147</v>
      </c>
      <c r="G63" s="33" t="s">
        <v>238</v>
      </c>
      <c r="H63" s="33">
        <v>50003027371</v>
      </c>
      <c r="I63" s="33" t="s">
        <v>238</v>
      </c>
      <c r="J63" s="33"/>
      <c r="K63" t="s">
        <v>413</v>
      </c>
      <c r="L63" s="33"/>
      <c r="M63" s="33" t="s">
        <v>501</v>
      </c>
      <c r="N63" s="33" t="s">
        <v>583</v>
      </c>
      <c r="O63" s="33"/>
      <c r="P63" s="33" t="s">
        <v>661</v>
      </c>
      <c r="Q63" s="33" t="s">
        <v>147</v>
      </c>
      <c r="R63" s="34"/>
      <c r="U63" t="s">
        <v>829</v>
      </c>
      <c r="V63" t="str">
        <f t="shared" si="2"/>
        <v>40003386713</v>
      </c>
      <c r="W63" t="str">
        <f t="shared" si="3"/>
        <v>SIA "Berlin-Chemie/Menarini Baltic"</v>
      </c>
    </row>
    <row r="64" spans="5:23" ht="15.75" x14ac:dyDescent="0.25">
      <c r="E64" s="7" t="s">
        <v>331</v>
      </c>
      <c r="F64" s="33" t="s">
        <v>148</v>
      </c>
      <c r="G64" s="33" t="s">
        <v>239</v>
      </c>
      <c r="H64" s="33">
        <v>40103114438</v>
      </c>
      <c r="I64" s="33" t="s">
        <v>239</v>
      </c>
      <c r="J64" s="33"/>
      <c r="K64" t="s">
        <v>414</v>
      </c>
      <c r="L64" s="33"/>
      <c r="M64" s="33" t="s">
        <v>502</v>
      </c>
      <c r="N64" s="33" t="s">
        <v>584</v>
      </c>
      <c r="O64" s="33" t="s">
        <v>738</v>
      </c>
      <c r="P64" s="33" t="s">
        <v>662</v>
      </c>
      <c r="Q64" s="33" t="s">
        <v>148</v>
      </c>
      <c r="R64" s="34"/>
      <c r="U64" t="s">
        <v>830</v>
      </c>
      <c r="V64" t="str">
        <f t="shared" si="2"/>
        <v>40003855277</v>
      </c>
      <c r="W64" t="str">
        <f t="shared" si="3"/>
        <v>SIA "ExpPharmGroup"</v>
      </c>
    </row>
    <row r="65" spans="5:23" ht="15.75" x14ac:dyDescent="0.25">
      <c r="E65" s="7" t="s">
        <v>332</v>
      </c>
      <c r="F65" s="33" t="s">
        <v>149</v>
      </c>
      <c r="G65" s="33" t="s">
        <v>240</v>
      </c>
      <c r="H65" s="33">
        <v>40003731032</v>
      </c>
      <c r="I65" s="33" t="s">
        <v>240</v>
      </c>
      <c r="J65" s="33"/>
      <c r="K65" t="s">
        <v>415</v>
      </c>
      <c r="L65" s="33"/>
      <c r="M65" s="33" t="s">
        <v>503</v>
      </c>
      <c r="N65" s="33" t="s">
        <v>585</v>
      </c>
      <c r="O65" s="33" t="s">
        <v>739</v>
      </c>
      <c r="P65" s="33" t="s">
        <v>663</v>
      </c>
      <c r="Q65" s="33" t="s">
        <v>149</v>
      </c>
      <c r="R65" s="34"/>
      <c r="U65" t="s">
        <v>831</v>
      </c>
      <c r="V65" t="str">
        <f t="shared" si="2"/>
        <v>40103855108</v>
      </c>
      <c r="W65" t="str">
        <f t="shared" si="3"/>
        <v>SIA "Finnera Capital"</v>
      </c>
    </row>
    <row r="66" spans="5:23" ht="15.75" x14ac:dyDescent="0.25">
      <c r="E66" s="7" t="s">
        <v>333</v>
      </c>
      <c r="F66" s="33" t="s">
        <v>150</v>
      </c>
      <c r="G66" s="33" t="s">
        <v>241</v>
      </c>
      <c r="H66" s="33">
        <v>40103098468</v>
      </c>
      <c r="I66" s="33" t="s">
        <v>241</v>
      </c>
      <c r="J66" s="33"/>
      <c r="K66" t="s">
        <v>416</v>
      </c>
      <c r="L66" s="33"/>
      <c r="M66" s="33" t="s">
        <v>504</v>
      </c>
      <c r="N66" s="33" t="s">
        <v>586</v>
      </c>
      <c r="O66" s="33" t="s">
        <v>740</v>
      </c>
      <c r="P66" s="33" t="s">
        <v>664</v>
      </c>
      <c r="Q66" s="33" t="s">
        <v>150</v>
      </c>
      <c r="R66" s="34"/>
      <c r="U66" t="s">
        <v>832</v>
      </c>
      <c r="V66" t="str">
        <f t="shared" si="2"/>
        <v>40003469841</v>
      </c>
      <c r="W66" t="str">
        <f t="shared" si="3"/>
        <v>SIA "GP Terminals"</v>
      </c>
    </row>
    <row r="67" spans="5:23" ht="15.75" x14ac:dyDescent="0.25">
      <c r="E67" s="7" t="s">
        <v>334</v>
      </c>
      <c r="F67" s="33" t="s">
        <v>151</v>
      </c>
      <c r="G67" s="33" t="s">
        <v>242</v>
      </c>
      <c r="H67" s="33">
        <v>40003640212</v>
      </c>
      <c r="I67" s="33" t="s">
        <v>242</v>
      </c>
      <c r="J67" s="33"/>
      <c r="K67" t="s">
        <v>417</v>
      </c>
      <c r="L67" s="33"/>
      <c r="M67" s="33" t="s">
        <v>505</v>
      </c>
      <c r="N67" s="33" t="s">
        <v>587</v>
      </c>
      <c r="O67" s="33" t="s">
        <v>741</v>
      </c>
      <c r="P67" s="33" t="s">
        <v>665</v>
      </c>
      <c r="Q67" s="33" t="s">
        <v>151</v>
      </c>
      <c r="R67" s="34"/>
      <c r="U67" t="s">
        <v>833</v>
      </c>
      <c r="V67" t="str">
        <f t="shared" si="2"/>
        <v>40003846293</v>
      </c>
      <c r="W67" t="str">
        <f t="shared" si="3"/>
        <v>SIA "Grand Farm"</v>
      </c>
    </row>
    <row r="68" spans="5:23" ht="150" customHeight="1" x14ac:dyDescent="0.25">
      <c r="E68" s="7" t="s">
        <v>335</v>
      </c>
      <c r="F68" s="33" t="s">
        <v>152</v>
      </c>
      <c r="G68" s="33" t="s">
        <v>243</v>
      </c>
      <c r="H68" s="33">
        <v>40103257298</v>
      </c>
      <c r="I68" s="33" t="s">
        <v>243</v>
      </c>
      <c r="J68" s="33"/>
      <c r="K68" t="s">
        <v>418</v>
      </c>
      <c r="L68" s="33"/>
      <c r="M68" s="33" t="s">
        <v>506</v>
      </c>
      <c r="N68" s="33" t="s">
        <v>588</v>
      </c>
      <c r="O68" s="33" t="s">
        <v>742</v>
      </c>
      <c r="P68" s="33" t="s">
        <v>666</v>
      </c>
      <c r="Q68" s="33" t="s">
        <v>152</v>
      </c>
      <c r="R68" s="34"/>
      <c r="U68" t="s">
        <v>834</v>
      </c>
      <c r="V68" t="str">
        <f t="shared" ref="V68:V87" si="4">RIGHT(U68,LEN(U68)-SEARCH(": ",U68,1)-1)</f>
        <v>40103366338</v>
      </c>
      <c r="W68" t="str">
        <f t="shared" ref="W68:W87" si="5">LEFT(U68,SEARCH(" Reģ",U68,1)-1)</f>
        <v>SIA "Ingen Pharma"</v>
      </c>
    </row>
    <row r="69" spans="5:23" ht="15.75" x14ac:dyDescent="0.25">
      <c r="E69" s="7" t="s">
        <v>336</v>
      </c>
      <c r="F69" s="33" t="s">
        <v>153</v>
      </c>
      <c r="G69" s="33" t="s">
        <v>244</v>
      </c>
      <c r="H69" s="33">
        <v>40003558181</v>
      </c>
      <c r="I69" s="33" t="s">
        <v>244</v>
      </c>
      <c r="J69" s="33"/>
      <c r="K69" t="s">
        <v>419</v>
      </c>
      <c r="L69" s="33"/>
      <c r="M69" s="33" t="s">
        <v>507</v>
      </c>
      <c r="N69" s="33" t="s">
        <v>589</v>
      </c>
      <c r="O69" s="33" t="s">
        <v>743</v>
      </c>
      <c r="P69" s="33" t="s">
        <v>667</v>
      </c>
      <c r="Q69" s="33" t="s">
        <v>153</v>
      </c>
      <c r="R69" s="34"/>
      <c r="U69" t="s">
        <v>835</v>
      </c>
      <c r="V69" t="str">
        <f t="shared" si="4"/>
        <v>40103724554</v>
      </c>
      <c r="W69" t="str">
        <f t="shared" si="5"/>
        <v>SIA "IS GROUP PHARMA"</v>
      </c>
    </row>
    <row r="70" spans="5:23" ht="15.75" x14ac:dyDescent="0.25">
      <c r="E70" s="7" t="s">
        <v>337</v>
      </c>
      <c r="F70" s="33" t="s">
        <v>154</v>
      </c>
      <c r="G70" s="33" t="s">
        <v>245</v>
      </c>
      <c r="H70" s="33">
        <v>40103858299</v>
      </c>
      <c r="I70" s="33" t="s">
        <v>245</v>
      </c>
      <c r="J70" s="33"/>
      <c r="K70" t="s">
        <v>367</v>
      </c>
      <c r="L70" s="33"/>
      <c r="M70" s="33" t="s">
        <v>508</v>
      </c>
      <c r="N70" s="33" t="s">
        <v>590</v>
      </c>
      <c r="O70" s="33" t="s">
        <v>744</v>
      </c>
      <c r="P70" s="33" t="s">
        <v>37</v>
      </c>
      <c r="Q70" s="33" t="s">
        <v>154</v>
      </c>
      <c r="R70" s="34"/>
      <c r="U70" t="s">
        <v>836</v>
      </c>
      <c r="V70" t="str">
        <f t="shared" si="4"/>
        <v>40003636999</v>
      </c>
      <c r="W70" t="str">
        <f t="shared" si="5"/>
        <v>SIA "LIVORNO PHARMA"</v>
      </c>
    </row>
    <row r="71" spans="5:23" ht="15.75" x14ac:dyDescent="0.25">
      <c r="E71" s="7" t="s">
        <v>338</v>
      </c>
      <c r="F71" s="33" t="s">
        <v>155</v>
      </c>
      <c r="G71" s="33" t="s">
        <v>246</v>
      </c>
      <c r="H71" s="33">
        <v>40103366338</v>
      </c>
      <c r="I71" s="33" t="s">
        <v>246</v>
      </c>
      <c r="J71" s="33"/>
      <c r="K71" t="s">
        <v>420</v>
      </c>
      <c r="L71" s="33"/>
      <c r="M71" s="33" t="s">
        <v>509</v>
      </c>
      <c r="N71" s="33" t="s">
        <v>591</v>
      </c>
      <c r="O71" s="33" t="s">
        <v>745</v>
      </c>
      <c r="P71" s="33" t="s">
        <v>668</v>
      </c>
      <c r="Q71" s="33" t="s">
        <v>155</v>
      </c>
      <c r="R71" s="34"/>
      <c r="U71" t="s">
        <v>837</v>
      </c>
      <c r="V71" t="str">
        <f t="shared" si="4"/>
        <v>40103676803</v>
      </c>
      <c r="W71" t="str">
        <f t="shared" si="5"/>
        <v>SIA "LV System Service"</v>
      </c>
    </row>
    <row r="72" spans="5:23" ht="15.75" x14ac:dyDescent="0.25">
      <c r="E72" s="7" t="s">
        <v>339</v>
      </c>
      <c r="F72" s="33" t="s">
        <v>156</v>
      </c>
      <c r="G72" s="33" t="s">
        <v>247</v>
      </c>
      <c r="H72" s="33">
        <v>40103665551</v>
      </c>
      <c r="I72" s="33" t="s">
        <v>247</v>
      </c>
      <c r="J72" s="33"/>
      <c r="K72" t="s">
        <v>421</v>
      </c>
      <c r="L72" s="33"/>
      <c r="M72" s="33" t="s">
        <v>510</v>
      </c>
      <c r="N72" s="33" t="s">
        <v>573</v>
      </c>
      <c r="O72" s="33" t="s">
        <v>746</v>
      </c>
      <c r="P72" s="33" t="s">
        <v>669</v>
      </c>
      <c r="Q72" s="33" t="s">
        <v>156</v>
      </c>
      <c r="R72" s="34"/>
      <c r="U72" t="s">
        <v>838</v>
      </c>
      <c r="V72" t="str">
        <f t="shared" si="4"/>
        <v>40103914242</v>
      </c>
      <c r="W72" t="str">
        <f t="shared" si="5"/>
        <v>SIA "MAGNACOR"</v>
      </c>
    </row>
    <row r="73" spans="5:23" ht="15.75" x14ac:dyDescent="0.25">
      <c r="E73" s="7" t="s">
        <v>340</v>
      </c>
      <c r="F73" s="33" t="s">
        <v>157</v>
      </c>
      <c r="G73" s="33" t="s">
        <v>248</v>
      </c>
      <c r="H73" s="33">
        <v>40103688728</v>
      </c>
      <c r="I73" s="33" t="s">
        <v>248</v>
      </c>
      <c r="J73" s="33"/>
      <c r="K73" t="s">
        <v>422</v>
      </c>
      <c r="L73" s="33"/>
      <c r="M73" s="33" t="s">
        <v>511</v>
      </c>
      <c r="N73" s="33" t="s">
        <v>592</v>
      </c>
      <c r="O73" s="33" t="s">
        <v>747</v>
      </c>
      <c r="P73" s="33" t="s">
        <v>670</v>
      </c>
      <c r="Q73" s="33" t="s">
        <v>157</v>
      </c>
      <c r="R73" s="34"/>
      <c r="U73" t="s">
        <v>839</v>
      </c>
      <c r="V73" t="str">
        <f t="shared" si="4"/>
        <v>40103858299</v>
      </c>
      <c r="W73" t="str">
        <f t="shared" si="5"/>
        <v>SIA "Medelens+"</v>
      </c>
    </row>
    <row r="74" spans="5:23" ht="15.75" x14ac:dyDescent="0.25">
      <c r="E74" s="7" t="s">
        <v>341</v>
      </c>
      <c r="F74" s="33" t="s">
        <v>158</v>
      </c>
      <c r="G74" s="33" t="s">
        <v>249</v>
      </c>
      <c r="H74" s="33">
        <v>50103760491</v>
      </c>
      <c r="I74" s="33" t="s">
        <v>249</v>
      </c>
      <c r="J74" s="33"/>
      <c r="K74" t="s">
        <v>423</v>
      </c>
      <c r="L74" s="33"/>
      <c r="M74" s="33" t="s">
        <v>512</v>
      </c>
      <c r="N74" s="33"/>
      <c r="O74" s="33" t="s">
        <v>748</v>
      </c>
      <c r="P74" s="33" t="s">
        <v>671</v>
      </c>
      <c r="Q74" s="33" t="s">
        <v>158</v>
      </c>
      <c r="R74" s="34"/>
      <c r="U74" t="s">
        <v>840</v>
      </c>
      <c r="V74" t="str">
        <f t="shared" si="4"/>
        <v>40203071239</v>
      </c>
      <c r="W74" t="str">
        <f t="shared" si="5"/>
        <v>SIA "Novartis Baltics"</v>
      </c>
    </row>
    <row r="75" spans="5:23" ht="15.75" x14ac:dyDescent="0.25">
      <c r="E75" s="7" t="s">
        <v>342</v>
      </c>
      <c r="F75" s="33" t="s">
        <v>159</v>
      </c>
      <c r="G75" s="33" t="s">
        <v>250</v>
      </c>
      <c r="H75" s="33">
        <v>50003997841</v>
      </c>
      <c r="I75" s="33" t="s">
        <v>269</v>
      </c>
      <c r="J75" s="33"/>
      <c r="K75" t="s">
        <v>424</v>
      </c>
      <c r="L75" s="33"/>
      <c r="M75" s="33" t="s">
        <v>513</v>
      </c>
      <c r="N75" s="33" t="s">
        <v>593</v>
      </c>
      <c r="O75" s="33" t="s">
        <v>749</v>
      </c>
      <c r="P75" s="33" t="s">
        <v>672</v>
      </c>
      <c r="Q75" s="33" t="s">
        <v>159</v>
      </c>
      <c r="R75" s="34"/>
      <c r="U75" t="s">
        <v>841</v>
      </c>
      <c r="V75" t="str">
        <f t="shared" si="4"/>
        <v>40103879002</v>
      </c>
      <c r="W75" t="str">
        <f t="shared" si="5"/>
        <v>SIA "PHARMAMAX"</v>
      </c>
    </row>
    <row r="76" spans="5:23" ht="15.75" x14ac:dyDescent="0.25">
      <c r="E76" s="7" t="s">
        <v>343</v>
      </c>
      <c r="F76" s="33" t="s">
        <v>160</v>
      </c>
      <c r="G76" s="33" t="s">
        <v>251</v>
      </c>
      <c r="H76" s="33">
        <v>40003547099</v>
      </c>
      <c r="I76" s="33" t="s">
        <v>251</v>
      </c>
      <c r="J76" s="33"/>
      <c r="K76" t="s">
        <v>425</v>
      </c>
      <c r="L76" s="33"/>
      <c r="M76" s="33" t="s">
        <v>514</v>
      </c>
      <c r="N76" s="33" t="s">
        <v>594</v>
      </c>
      <c r="O76" s="33" t="s">
        <v>750</v>
      </c>
      <c r="P76" s="33" t="s">
        <v>673</v>
      </c>
      <c r="Q76" s="33" t="s">
        <v>160</v>
      </c>
      <c r="R76" s="34"/>
      <c r="U76" t="s">
        <v>842</v>
      </c>
      <c r="V76" t="str">
        <f t="shared" si="4"/>
        <v>40103724287</v>
      </c>
      <c r="W76" t="str">
        <f t="shared" si="5"/>
        <v>SIA "RosenMed.lv"</v>
      </c>
    </row>
    <row r="77" spans="5:23" ht="15.75" x14ac:dyDescent="0.25">
      <c r="E77" s="7" t="s">
        <v>344</v>
      </c>
      <c r="F77" s="33" t="s">
        <v>161</v>
      </c>
      <c r="G77" s="33" t="s">
        <v>252</v>
      </c>
      <c r="H77" s="33">
        <v>40103855108</v>
      </c>
      <c r="I77" s="33" t="s">
        <v>252</v>
      </c>
      <c r="J77" s="33"/>
      <c r="K77" t="s">
        <v>426</v>
      </c>
      <c r="L77" s="33"/>
      <c r="M77" s="33" t="s">
        <v>515</v>
      </c>
      <c r="N77" s="33" t="s">
        <v>595</v>
      </c>
      <c r="O77" s="33" t="s">
        <v>751</v>
      </c>
      <c r="P77" s="33" t="s">
        <v>674</v>
      </c>
      <c r="Q77" s="33" t="s">
        <v>161</v>
      </c>
      <c r="R77" s="34"/>
      <c r="U77" t="s">
        <v>843</v>
      </c>
      <c r="V77" t="str">
        <f t="shared" si="4"/>
        <v>40203147609</v>
      </c>
      <c r="W77" t="str">
        <f t="shared" si="5"/>
        <v>SIA "Strauts Pharmaceuticals"</v>
      </c>
    </row>
    <row r="78" spans="5:23" ht="15.75" x14ac:dyDescent="0.25">
      <c r="E78" s="7" t="s">
        <v>345</v>
      </c>
      <c r="F78" s="33" t="s">
        <v>162</v>
      </c>
      <c r="G78" s="33" t="s">
        <v>253</v>
      </c>
      <c r="H78" s="33">
        <v>40103468151</v>
      </c>
      <c r="I78" s="33" t="s">
        <v>253</v>
      </c>
      <c r="J78" s="33"/>
      <c r="K78" t="s">
        <v>403</v>
      </c>
      <c r="L78" s="33"/>
      <c r="M78" s="33" t="s">
        <v>516</v>
      </c>
      <c r="N78" s="33" t="s">
        <v>580</v>
      </c>
      <c r="O78" s="33" t="s">
        <v>752</v>
      </c>
      <c r="P78" s="33" t="s">
        <v>675</v>
      </c>
      <c r="Q78" s="33" t="s">
        <v>162</v>
      </c>
      <c r="R78" s="34"/>
      <c r="U78" t="s">
        <v>844</v>
      </c>
      <c r="V78" t="str">
        <f t="shared" si="4"/>
        <v>40203040440</v>
      </c>
      <c r="W78" t="str">
        <f t="shared" si="5"/>
        <v>SIA "Unikmed Baltija"</v>
      </c>
    </row>
    <row r="79" spans="5:23" ht="15.75" x14ac:dyDescent="0.25">
      <c r="E79" s="7" t="s">
        <v>346</v>
      </c>
      <c r="F79" s="33" t="s">
        <v>163</v>
      </c>
      <c r="G79" s="33" t="s">
        <v>254</v>
      </c>
      <c r="H79" s="33">
        <v>40003347896</v>
      </c>
      <c r="I79" s="33" t="s">
        <v>254</v>
      </c>
      <c r="J79" s="33"/>
      <c r="K79" t="s">
        <v>427</v>
      </c>
      <c r="L79" s="33"/>
      <c r="M79" s="33" t="s">
        <v>517</v>
      </c>
      <c r="N79" s="33"/>
      <c r="O79" s="33"/>
      <c r="P79" s="33" t="s">
        <v>676</v>
      </c>
      <c r="Q79" s="33" t="s">
        <v>163</v>
      </c>
      <c r="R79" s="34"/>
      <c r="U79" t="s">
        <v>845</v>
      </c>
      <c r="V79" t="str">
        <f t="shared" si="4"/>
        <v>40103487449</v>
      </c>
      <c r="W79" t="str">
        <f t="shared" si="5"/>
        <v>SIA "Wogen Pharm"</v>
      </c>
    </row>
    <row r="80" spans="5:23" ht="15.75" x14ac:dyDescent="0.25">
      <c r="E80" s="35" t="s">
        <v>347</v>
      </c>
      <c r="F80" s="33" t="s">
        <v>164</v>
      </c>
      <c r="G80" s="33" t="s">
        <v>255</v>
      </c>
      <c r="H80" s="33">
        <v>40003234547</v>
      </c>
      <c r="I80" s="33" t="s">
        <v>255</v>
      </c>
      <c r="J80" s="33"/>
      <c r="K80" t="s">
        <v>428</v>
      </c>
      <c r="L80" s="33"/>
      <c r="M80" s="33" t="s">
        <v>489</v>
      </c>
      <c r="N80" s="33" t="s">
        <v>572</v>
      </c>
      <c r="O80" s="33" t="s">
        <v>753</v>
      </c>
      <c r="P80" s="33" t="s">
        <v>677</v>
      </c>
      <c r="Q80" s="33" t="s">
        <v>164</v>
      </c>
      <c r="R80" s="34"/>
      <c r="U80" t="s">
        <v>846</v>
      </c>
      <c r="V80" t="str">
        <f t="shared" si="4"/>
        <v>45403045978</v>
      </c>
      <c r="W80" t="str">
        <f t="shared" si="5"/>
        <v>SIA LAT Pharma</v>
      </c>
    </row>
    <row r="81" spans="5:23" ht="15.75" x14ac:dyDescent="0.25">
      <c r="E81" s="7" t="s">
        <v>348</v>
      </c>
      <c r="F81" s="33" t="s">
        <v>165</v>
      </c>
      <c r="G81" s="33" t="s">
        <v>256</v>
      </c>
      <c r="H81" s="33">
        <v>40003269483</v>
      </c>
      <c r="I81" s="33" t="s">
        <v>256</v>
      </c>
      <c r="J81" s="33"/>
      <c r="K81" t="s">
        <v>429</v>
      </c>
      <c r="L81" s="33"/>
      <c r="M81" s="33" t="s">
        <v>518</v>
      </c>
      <c r="N81" s="33" t="s">
        <v>596</v>
      </c>
      <c r="O81" s="33" t="s">
        <v>754</v>
      </c>
      <c r="P81" s="33" t="s">
        <v>678</v>
      </c>
      <c r="Q81" s="33" t="s">
        <v>165</v>
      </c>
      <c r="R81" s="34"/>
      <c r="U81" t="s">
        <v>847</v>
      </c>
      <c r="V81" t="str">
        <f t="shared" si="4"/>
        <v>40103688728</v>
      </c>
      <c r="W81" t="str">
        <f t="shared" si="5"/>
        <v>SIA Laurus MED</v>
      </c>
    </row>
    <row r="82" spans="5:23" ht="15.75" x14ac:dyDescent="0.25">
      <c r="E82" s="7" t="s">
        <v>349</v>
      </c>
      <c r="F82" s="33" t="s">
        <v>166</v>
      </c>
      <c r="G82" s="33" t="s">
        <v>257</v>
      </c>
      <c r="H82" s="33">
        <v>40003133428</v>
      </c>
      <c r="I82" s="33" t="s">
        <v>257</v>
      </c>
      <c r="J82" s="33"/>
      <c r="K82" t="s">
        <v>430</v>
      </c>
      <c r="L82" s="33"/>
      <c r="M82" s="33" t="s">
        <v>519</v>
      </c>
      <c r="N82" s="33" t="s">
        <v>597</v>
      </c>
      <c r="O82" s="33" t="s">
        <v>755</v>
      </c>
      <c r="P82" s="33" t="s">
        <v>679</v>
      </c>
      <c r="Q82" s="33" t="s">
        <v>166</v>
      </c>
      <c r="R82" s="34"/>
      <c r="U82" t="s">
        <v>848</v>
      </c>
      <c r="V82" t="str">
        <f t="shared" si="4"/>
        <v>40103049068</v>
      </c>
      <c r="W82" t="str">
        <f t="shared" si="5"/>
        <v>SIA Ražošanas komercfirma "ARGOS"</v>
      </c>
    </row>
    <row r="83" spans="5:23" ht="15.75" x14ac:dyDescent="0.25">
      <c r="E83" s="7" t="s">
        <v>350</v>
      </c>
      <c r="F83" s="33" t="s">
        <v>167</v>
      </c>
      <c r="G83" s="33" t="s">
        <v>258</v>
      </c>
      <c r="H83" s="33">
        <v>40003277955</v>
      </c>
      <c r="I83" s="33" t="s">
        <v>258</v>
      </c>
      <c r="J83" s="33"/>
      <c r="K83" t="s">
        <v>431</v>
      </c>
      <c r="L83" s="33"/>
      <c r="M83" s="33" t="s">
        <v>520</v>
      </c>
      <c r="N83" s="33" t="s">
        <v>598</v>
      </c>
      <c r="O83" s="33" t="s">
        <v>756</v>
      </c>
      <c r="P83" s="33" t="s">
        <v>680</v>
      </c>
      <c r="Q83" s="33" t="s">
        <v>167</v>
      </c>
      <c r="R83" s="34"/>
      <c r="U83" t="s">
        <v>849</v>
      </c>
      <c r="V83" t="str">
        <f t="shared" si="4"/>
        <v>41703004826</v>
      </c>
      <c r="W83" t="str">
        <f t="shared" si="5"/>
        <v>SIA “JELGAVFARM”</v>
      </c>
    </row>
    <row r="84" spans="5:23" ht="15.75" x14ac:dyDescent="0.25">
      <c r="E84" s="7" t="s">
        <v>351</v>
      </c>
      <c r="F84" s="33" t="s">
        <v>168</v>
      </c>
      <c r="G84" s="33" t="s">
        <v>46</v>
      </c>
      <c r="H84" s="33">
        <v>40003373494</v>
      </c>
      <c r="I84" s="33" t="s">
        <v>46</v>
      </c>
      <c r="J84" s="33"/>
      <c r="K84" t="s">
        <v>385</v>
      </c>
      <c r="L84" s="33"/>
      <c r="M84" s="33" t="s">
        <v>521</v>
      </c>
      <c r="N84" s="33" t="s">
        <v>553</v>
      </c>
      <c r="O84" s="33" t="s">
        <v>31</v>
      </c>
      <c r="P84" s="33" t="s">
        <v>30</v>
      </c>
      <c r="Q84" s="33" t="s">
        <v>168</v>
      </c>
      <c r="R84" s="34"/>
      <c r="U84" t="s">
        <v>850</v>
      </c>
      <c r="V84" t="str">
        <f t="shared" si="4"/>
        <v>50003199991</v>
      </c>
      <c r="W84" t="str">
        <f t="shared" si="5"/>
        <v>SIA “Oribalt Rīga”</v>
      </c>
    </row>
    <row r="85" spans="5:23" ht="15.75" x14ac:dyDescent="0.25">
      <c r="E85" s="7" t="s">
        <v>352</v>
      </c>
      <c r="F85" s="33" t="s">
        <v>169</v>
      </c>
      <c r="G85" s="33" t="s">
        <v>259</v>
      </c>
      <c r="H85" s="33">
        <v>40003007246</v>
      </c>
      <c r="I85" s="33" t="s">
        <v>259</v>
      </c>
      <c r="J85" s="33"/>
      <c r="K85" t="s">
        <v>427</v>
      </c>
      <c r="L85" s="33"/>
      <c r="M85" s="33" t="s">
        <v>522</v>
      </c>
      <c r="N85" s="33" t="s">
        <v>599</v>
      </c>
      <c r="O85" s="33" t="s">
        <v>757</v>
      </c>
      <c r="P85" s="33" t="s">
        <v>681</v>
      </c>
      <c r="Q85" s="33" t="s">
        <v>169</v>
      </c>
      <c r="R85" s="34"/>
      <c r="U85" t="s">
        <v>851</v>
      </c>
      <c r="V85" t="str">
        <f t="shared" si="4"/>
        <v>40003373494</v>
      </c>
      <c r="W85" t="str">
        <f t="shared" si="5"/>
        <v>SIA “SAULES APTIEKA”</v>
      </c>
    </row>
    <row r="86" spans="5:23" ht="15.75" x14ac:dyDescent="0.25">
      <c r="E86" s="7" t="s">
        <v>353</v>
      </c>
      <c r="F86" s="33" t="s">
        <v>170</v>
      </c>
      <c r="G86" s="33" t="s">
        <v>260</v>
      </c>
      <c r="H86" s="33">
        <v>40003060393</v>
      </c>
      <c r="I86" s="33" t="s">
        <v>260</v>
      </c>
      <c r="J86" s="33"/>
      <c r="K86" t="s">
        <v>432</v>
      </c>
      <c r="L86" s="33"/>
      <c r="M86" s="33" t="s">
        <v>523</v>
      </c>
      <c r="N86" s="33" t="s">
        <v>600</v>
      </c>
      <c r="O86" s="33" t="s">
        <v>40</v>
      </c>
      <c r="P86" s="33" t="s">
        <v>635</v>
      </c>
      <c r="Q86" s="33" t="s">
        <v>170</v>
      </c>
      <c r="R86" s="34"/>
      <c r="U86" t="s">
        <v>852</v>
      </c>
      <c r="V86" t="str">
        <f t="shared" si="4"/>
        <v>40003472521</v>
      </c>
      <c r="W86" t="str">
        <f t="shared" si="5"/>
        <v>SIA “UNIFARMA”</v>
      </c>
    </row>
    <row r="87" spans="5:23" ht="15.75" x14ac:dyDescent="0.25">
      <c r="E87" s="7" t="s">
        <v>354</v>
      </c>
      <c r="F87" s="33" t="s">
        <v>171</v>
      </c>
      <c r="G87" s="33" t="s">
        <v>261</v>
      </c>
      <c r="H87" s="33">
        <v>50003199991</v>
      </c>
      <c r="I87" s="33" t="s">
        <v>261</v>
      </c>
      <c r="J87" s="33"/>
      <c r="K87" t="s">
        <v>433</v>
      </c>
      <c r="L87" s="33"/>
      <c r="M87" s="33" t="s">
        <v>524</v>
      </c>
      <c r="N87" s="33" t="s">
        <v>601</v>
      </c>
      <c r="O87" s="33" t="s">
        <v>758</v>
      </c>
      <c r="P87" s="33" t="s">
        <v>682</v>
      </c>
      <c r="Q87" s="33" t="s">
        <v>171</v>
      </c>
      <c r="R87" s="34"/>
      <c r="U87" t="s">
        <v>853</v>
      </c>
      <c r="V87" t="str">
        <f t="shared" si="4"/>
        <v>45402002261</v>
      </c>
      <c r="W87" t="str">
        <f t="shared" si="5"/>
        <v>SIA “VESELĪBA PLUSS”</v>
      </c>
    </row>
    <row r="88" spans="5:23" x14ac:dyDescent="0.25">
      <c r="E88" s="7" t="s">
        <v>355</v>
      </c>
      <c r="F88" s="33" t="s">
        <v>172</v>
      </c>
      <c r="G88" s="33" t="s">
        <v>262</v>
      </c>
      <c r="H88" s="33">
        <v>40003034935</v>
      </c>
      <c r="I88" s="33" t="s">
        <v>262</v>
      </c>
      <c r="J88" s="33"/>
      <c r="K88" t="s">
        <v>434</v>
      </c>
      <c r="L88" s="33"/>
      <c r="M88" s="33" t="s">
        <v>525</v>
      </c>
      <c r="N88" s="33" t="s">
        <v>602</v>
      </c>
      <c r="O88" s="33" t="s">
        <v>759</v>
      </c>
      <c r="P88" s="33" t="s">
        <v>683</v>
      </c>
      <c r="Q88" s="33" t="s">
        <v>172</v>
      </c>
      <c r="R88" s="34"/>
    </row>
    <row r="89" spans="5:23" x14ac:dyDescent="0.25">
      <c r="E89" s="7" t="s">
        <v>356</v>
      </c>
      <c r="F89" s="33" t="s">
        <v>173</v>
      </c>
      <c r="G89" s="33" t="s">
        <v>263</v>
      </c>
      <c r="H89" s="33">
        <v>40103210530</v>
      </c>
      <c r="I89" s="33" t="s">
        <v>263</v>
      </c>
      <c r="J89" s="33"/>
      <c r="K89" t="s">
        <v>435</v>
      </c>
      <c r="L89" s="33"/>
      <c r="M89" s="33" t="s">
        <v>526</v>
      </c>
      <c r="N89" s="33" t="s">
        <v>603</v>
      </c>
      <c r="O89" s="33" t="s">
        <v>760</v>
      </c>
      <c r="P89" s="33" t="s">
        <v>684</v>
      </c>
      <c r="Q89" s="33" t="s">
        <v>173</v>
      </c>
      <c r="R89" s="34"/>
    </row>
    <row r="93" spans="5:23" x14ac:dyDescent="0.25">
      <c r="E93" s="37" t="s">
        <v>285</v>
      </c>
      <c r="F93" s="38" t="s">
        <v>270</v>
      </c>
      <c r="G93" s="38" t="s">
        <v>440</v>
      </c>
      <c r="H93" s="38" t="s">
        <v>49</v>
      </c>
      <c r="I93" s="39" t="s">
        <v>441</v>
      </c>
      <c r="J93" s="39" t="s">
        <v>28</v>
      </c>
      <c r="K93" s="39" t="s">
        <v>438</v>
      </c>
      <c r="L93" s="39" t="s">
        <v>764</v>
      </c>
      <c r="M93" s="39" t="s">
        <v>687</v>
      </c>
      <c r="N93" s="39" t="s">
        <v>686</v>
      </c>
      <c r="O93" s="39" t="s">
        <v>763</v>
      </c>
      <c r="P93" s="39" t="s">
        <v>762</v>
      </c>
      <c r="Q93" s="39" t="s">
        <v>51</v>
      </c>
      <c r="R93" s="40" t="s">
        <v>52</v>
      </c>
    </row>
    <row r="94" spans="5:23" ht="165" customHeight="1" x14ac:dyDescent="0.25">
      <c r="E94" s="41"/>
      <c r="F94" s="42" t="s">
        <v>83</v>
      </c>
      <c r="G94" s="42" t="s">
        <v>176</v>
      </c>
      <c r="H94" s="42">
        <v>302465727</v>
      </c>
      <c r="I94" s="42" t="s">
        <v>176</v>
      </c>
      <c r="J94" s="42"/>
      <c r="K94" s="43" t="s">
        <v>357</v>
      </c>
      <c r="L94" s="42"/>
      <c r="M94" s="42" t="s">
        <v>442</v>
      </c>
      <c r="N94" s="42" t="s">
        <v>529</v>
      </c>
      <c r="O94" s="42"/>
      <c r="P94" s="42" t="s">
        <v>606</v>
      </c>
      <c r="Q94" s="44" t="s">
        <v>83</v>
      </c>
      <c r="R94" s="45"/>
    </row>
    <row r="95" spans="5:23" x14ac:dyDescent="0.25">
      <c r="E95" s="46"/>
      <c r="F95" s="47" t="s">
        <v>84</v>
      </c>
      <c r="G95" s="47" t="s">
        <v>177</v>
      </c>
      <c r="H95" s="47">
        <v>303029921</v>
      </c>
      <c r="I95" s="47" t="s">
        <v>177</v>
      </c>
      <c r="J95" s="47"/>
      <c r="K95" s="48" t="s">
        <v>358</v>
      </c>
      <c r="L95" s="47"/>
      <c r="M95" s="47"/>
      <c r="N95" s="47"/>
      <c r="O95" s="47" t="s">
        <v>688</v>
      </c>
      <c r="P95" s="47" t="s">
        <v>607</v>
      </c>
      <c r="Q95" s="47" t="s">
        <v>84</v>
      </c>
      <c r="R95" s="49"/>
    </row>
    <row r="96" spans="5:23" x14ac:dyDescent="0.25">
      <c r="E96" s="41"/>
      <c r="F96" s="42" t="s">
        <v>85</v>
      </c>
      <c r="G96" s="42" t="s">
        <v>178</v>
      </c>
      <c r="H96" s="42">
        <v>303097819</v>
      </c>
      <c r="I96" s="42" t="s">
        <v>178</v>
      </c>
      <c r="J96" s="42"/>
      <c r="K96" s="43" t="s">
        <v>359</v>
      </c>
      <c r="L96" s="42"/>
      <c r="M96" s="42" t="s">
        <v>443</v>
      </c>
      <c r="N96" s="42"/>
      <c r="O96" s="42" t="s">
        <v>689</v>
      </c>
      <c r="P96" s="42" t="s">
        <v>608</v>
      </c>
      <c r="Q96" s="42" t="s">
        <v>85</v>
      </c>
      <c r="R96" s="45"/>
    </row>
    <row r="97" spans="5:18" x14ac:dyDescent="0.25">
      <c r="E97" s="46"/>
      <c r="F97" s="47" t="s">
        <v>86</v>
      </c>
      <c r="G97" s="47" t="s">
        <v>179</v>
      </c>
      <c r="H97" s="47" t="s">
        <v>439</v>
      </c>
      <c r="I97" s="47" t="s">
        <v>266</v>
      </c>
      <c r="J97" s="47"/>
      <c r="K97" s="48" t="s">
        <v>360</v>
      </c>
      <c r="L97" s="47"/>
      <c r="M97" s="47"/>
      <c r="N97" s="47"/>
      <c r="O97" s="47" t="s">
        <v>690</v>
      </c>
      <c r="P97" s="47" t="s">
        <v>609</v>
      </c>
      <c r="Q97" s="47" t="s">
        <v>86</v>
      </c>
      <c r="R97" s="49"/>
    </row>
    <row r="98" spans="5:18" x14ac:dyDescent="0.25">
      <c r="E98" s="41"/>
      <c r="F98" s="42" t="s">
        <v>87</v>
      </c>
      <c r="G98" s="42" t="s">
        <v>180</v>
      </c>
      <c r="H98" s="42" t="s">
        <v>439</v>
      </c>
      <c r="I98" s="42" t="s">
        <v>267</v>
      </c>
      <c r="J98" s="42"/>
      <c r="K98" s="43" t="s">
        <v>360</v>
      </c>
      <c r="L98" s="42"/>
      <c r="M98" s="42"/>
      <c r="N98" s="42"/>
      <c r="O98" s="42" t="s">
        <v>690</v>
      </c>
      <c r="P98" s="42" t="s">
        <v>609</v>
      </c>
      <c r="Q98" s="42" t="s">
        <v>87</v>
      </c>
      <c r="R98" s="45"/>
    </row>
    <row r="99" spans="5:18" x14ac:dyDescent="0.25">
      <c r="E99" s="52"/>
      <c r="F99" s="42" t="s">
        <v>174</v>
      </c>
      <c r="G99" s="42" t="s">
        <v>264</v>
      </c>
      <c r="H99" s="42">
        <v>40003518189</v>
      </c>
      <c r="I99" s="42" t="s">
        <v>264</v>
      </c>
      <c r="J99" s="42"/>
      <c r="K99" s="43" t="s">
        <v>436</v>
      </c>
      <c r="L99" s="42"/>
      <c r="M99" s="42" t="s">
        <v>527</v>
      </c>
      <c r="N99" s="42" t="s">
        <v>604</v>
      </c>
      <c r="O99" s="42"/>
      <c r="P99" s="42"/>
      <c r="Q99" s="42" t="s">
        <v>174</v>
      </c>
      <c r="R99" s="50"/>
    </row>
    <row r="100" spans="5:18" x14ac:dyDescent="0.25">
      <c r="E100" s="56"/>
      <c r="F100" s="47" t="s">
        <v>175</v>
      </c>
      <c r="G100" s="47" t="s">
        <v>265</v>
      </c>
      <c r="H100" s="47">
        <v>48503008960</v>
      </c>
      <c r="I100" s="47" t="s">
        <v>265</v>
      </c>
      <c r="J100" s="47"/>
      <c r="K100" s="57" t="s">
        <v>437</v>
      </c>
      <c r="L100" s="47"/>
      <c r="M100" s="47" t="s">
        <v>528</v>
      </c>
      <c r="N100" s="47" t="s">
        <v>605</v>
      </c>
      <c r="O100" s="47" t="s">
        <v>761</v>
      </c>
      <c r="P100" s="47" t="s">
        <v>685</v>
      </c>
      <c r="Q100" s="47" t="s">
        <v>175</v>
      </c>
      <c r="R100" s="51"/>
    </row>
    <row r="132" ht="45" customHeight="1" x14ac:dyDescent="0.25"/>
    <row r="152" ht="45" customHeight="1" x14ac:dyDescent="0.25"/>
  </sheetData>
  <pageMargins left="0.7" right="0.7" top="0.75" bottom="0.75" header="0.3" footer="0.3"/>
  <pageSetup paperSize="9"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VeidlapaLieltirg</vt:lpstr>
      <vt:lpstr>Info</vt:lpstr>
      <vt:lpstr>VeidlapaLieltirg!Print_Area</vt:lpstr>
      <vt:lpstr>VeidlapaLieltirg!Print_Titles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Edolfa-Kalniņa</dc:creator>
  <cp:lastModifiedBy>Kristine Edolfa-Kalnina</cp:lastModifiedBy>
  <cp:lastPrinted>2020-07-27T12:05:58Z</cp:lastPrinted>
  <dcterms:created xsi:type="dcterms:W3CDTF">2015-06-05T18:17:20Z</dcterms:created>
  <dcterms:modified xsi:type="dcterms:W3CDTF">2020-07-27T12:13:42Z</dcterms:modified>
</cp:coreProperties>
</file>